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18195" windowHeight="9525"/>
  </bookViews>
  <sheets>
    <sheet name="Spiegazioni" sheetId="10" r:id="rId1"/>
    <sheet name="Ordine 1" sheetId="12" r:id="rId2"/>
    <sheet name="Ordine 2,3,4" sheetId="8" r:id="rId3"/>
    <sheet name="Ordine 5" sheetId="11" r:id="rId4"/>
    <sheet name="Riepilogo" sheetId="6" r:id="rId5"/>
  </sheets>
  <calcPr calcId="125725"/>
</workbook>
</file>

<file path=xl/calcChain.xml><?xml version="1.0" encoding="utf-8"?>
<calcChain xmlns="http://schemas.openxmlformats.org/spreadsheetml/2006/main">
  <c r="B22" i="6"/>
  <c r="B23"/>
  <c r="B24" s="1"/>
  <c r="B25" s="1"/>
  <c r="B26"/>
  <c r="D26" l="1"/>
  <c r="D22"/>
  <c r="D25"/>
  <c r="C17"/>
  <c r="C13"/>
  <c r="C14"/>
  <c r="C15" s="1"/>
  <c r="B17"/>
  <c r="B13"/>
  <c r="B14"/>
  <c r="B15" s="1"/>
  <c r="D17"/>
  <c r="D13"/>
  <c r="D14"/>
  <c r="D15" s="1"/>
  <c r="S172" i="12"/>
  <c r="S168"/>
  <c r="Q168"/>
  <c r="O168"/>
  <c r="M168"/>
  <c r="K168"/>
  <c r="I168"/>
  <c r="G168"/>
  <c r="E168"/>
  <c r="C168"/>
  <c r="A168"/>
  <c r="S163"/>
  <c r="Q163"/>
  <c r="O163"/>
  <c r="M163"/>
  <c r="K163"/>
  <c r="I163"/>
  <c r="G163"/>
  <c r="E163"/>
  <c r="C163"/>
  <c r="A163"/>
  <c r="S158"/>
  <c r="Q158"/>
  <c r="A158"/>
  <c r="S153"/>
  <c r="Q153"/>
  <c r="A153"/>
  <c r="S148"/>
  <c r="Q148"/>
  <c r="A148"/>
  <c r="S143"/>
  <c r="Q143"/>
  <c r="O143"/>
  <c r="M143"/>
  <c r="K143"/>
  <c r="I143"/>
  <c r="A143"/>
  <c r="S138"/>
  <c r="Q138"/>
  <c r="O138"/>
  <c r="M138"/>
  <c r="K138"/>
  <c r="I138"/>
  <c r="A138"/>
  <c r="S135"/>
  <c r="S173" s="1"/>
  <c r="Q135"/>
  <c r="Q172" s="1"/>
  <c r="O135"/>
  <c r="M135"/>
  <c r="K135"/>
  <c r="I135"/>
  <c r="G135"/>
  <c r="E135"/>
  <c r="C135"/>
  <c r="U127"/>
  <c r="S127"/>
  <c r="Q127"/>
  <c r="O127"/>
  <c r="M127"/>
  <c r="K127"/>
  <c r="I127"/>
  <c r="G127"/>
  <c r="E127"/>
  <c r="C127"/>
  <c r="A127"/>
  <c r="W127" s="1"/>
  <c r="V122"/>
  <c r="U122"/>
  <c r="S122"/>
  <c r="Q122"/>
  <c r="O122"/>
  <c r="M122"/>
  <c r="K122"/>
  <c r="I122"/>
  <c r="G122"/>
  <c r="E122"/>
  <c r="C122"/>
  <c r="A122"/>
  <c r="W122" s="1"/>
  <c r="S117"/>
  <c r="Q117"/>
  <c r="A117"/>
  <c r="S112"/>
  <c r="Q112"/>
  <c r="A112"/>
  <c r="S107"/>
  <c r="Q107"/>
  <c r="A107"/>
  <c r="S102"/>
  <c r="Q102"/>
  <c r="O102"/>
  <c r="M102"/>
  <c r="K102"/>
  <c r="I102"/>
  <c r="A102"/>
  <c r="S97"/>
  <c r="Q97"/>
  <c r="O97"/>
  <c r="M97"/>
  <c r="K97"/>
  <c r="I97"/>
  <c r="A97"/>
  <c r="S94"/>
  <c r="Q94"/>
  <c r="O94"/>
  <c r="M94"/>
  <c r="K94"/>
  <c r="I94"/>
  <c r="G94"/>
  <c r="E94"/>
  <c r="C94"/>
  <c r="V57"/>
  <c r="V56"/>
  <c r="W51"/>
  <c r="V51"/>
  <c r="W50"/>
  <c r="V50"/>
  <c r="G50"/>
  <c r="F50"/>
  <c r="W49"/>
  <c r="V49"/>
  <c r="G49"/>
  <c r="F49"/>
  <c r="W48"/>
  <c r="V48"/>
  <c r="G48"/>
  <c r="F48"/>
  <c r="W47"/>
  <c r="V47"/>
  <c r="G47"/>
  <c r="F47"/>
  <c r="W46"/>
  <c r="V46"/>
  <c r="G46"/>
  <c r="F46"/>
  <c r="W45"/>
  <c r="V45"/>
  <c r="G45"/>
  <c r="F45"/>
  <c r="W44"/>
  <c r="V44"/>
  <c r="G44"/>
  <c r="F44"/>
  <c r="W43"/>
  <c r="V43"/>
  <c r="G43"/>
  <c r="F43"/>
  <c r="W42"/>
  <c r="V42"/>
  <c r="G42"/>
  <c r="F42"/>
  <c r="W41"/>
  <c r="V41"/>
  <c r="G41"/>
  <c r="F41"/>
  <c r="W40"/>
  <c r="V40"/>
  <c r="G40"/>
  <c r="F40"/>
  <c r="W39"/>
  <c r="V39"/>
  <c r="G39"/>
  <c r="F39"/>
  <c r="W38"/>
  <c r="V38"/>
  <c r="G38"/>
  <c r="F38"/>
  <c r="W37"/>
  <c r="V37"/>
  <c r="G37"/>
  <c r="F37"/>
  <c r="W36"/>
  <c r="V36"/>
  <c r="G36"/>
  <c r="F36"/>
  <c r="W35"/>
  <c r="V35"/>
  <c r="G35"/>
  <c r="F35"/>
  <c r="W34"/>
  <c r="V34"/>
  <c r="G34"/>
  <c r="F34"/>
  <c r="W33"/>
  <c r="V33"/>
  <c r="G33"/>
  <c r="F33"/>
  <c r="W32"/>
  <c r="V32"/>
  <c r="G32"/>
  <c r="F32"/>
  <c r="W31"/>
  <c r="V31"/>
  <c r="G31"/>
  <c r="F31"/>
  <c r="W30"/>
  <c r="V30"/>
  <c r="G30"/>
  <c r="F30"/>
  <c r="W29"/>
  <c r="V29"/>
  <c r="G29"/>
  <c r="F29"/>
  <c r="W28"/>
  <c r="V28"/>
  <c r="G28"/>
  <c r="F28"/>
  <c r="W27"/>
  <c r="V27"/>
  <c r="G27"/>
  <c r="F27"/>
  <c r="W26"/>
  <c r="V26"/>
  <c r="G26"/>
  <c r="F26"/>
  <c r="W25"/>
  <c r="V25"/>
  <c r="G25"/>
  <c r="F25"/>
  <c r="W24"/>
  <c r="V24"/>
  <c r="G24"/>
  <c r="F24"/>
  <c r="W23"/>
  <c r="V23"/>
  <c r="G23"/>
  <c r="F23"/>
  <c r="W22"/>
  <c r="V22"/>
  <c r="G22"/>
  <c r="F22"/>
  <c r="W21"/>
  <c r="V21"/>
  <c r="G21"/>
  <c r="F21"/>
  <c r="W20"/>
  <c r="V20"/>
  <c r="G20"/>
  <c r="F20"/>
  <c r="W19"/>
  <c r="V19"/>
  <c r="G19"/>
  <c r="F19"/>
  <c r="W18"/>
  <c r="V18"/>
  <c r="G18"/>
  <c r="F18"/>
  <c r="W17"/>
  <c r="V17"/>
  <c r="G17"/>
  <c r="F17"/>
  <c r="W16"/>
  <c r="V16"/>
  <c r="G16"/>
  <c r="F16"/>
  <c r="W15"/>
  <c r="V15"/>
  <c r="G15"/>
  <c r="F15"/>
  <c r="W14"/>
  <c r="V14"/>
  <c r="G14"/>
  <c r="F14"/>
  <c r="W13"/>
  <c r="V13"/>
  <c r="U13"/>
  <c r="G13"/>
  <c r="F13"/>
  <c r="W12"/>
  <c r="C138" s="1"/>
  <c r="V12"/>
  <c r="C97" s="1"/>
  <c r="G12"/>
  <c r="F12"/>
  <c r="A12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G11"/>
  <c r="F11"/>
  <c r="E7"/>
  <c r="D7"/>
  <c r="C7"/>
  <c r="B7"/>
  <c r="Q173" i="11"/>
  <c r="S168"/>
  <c r="Q168"/>
  <c r="O168"/>
  <c r="M168"/>
  <c r="K168"/>
  <c r="I168"/>
  <c r="G168"/>
  <c r="E168"/>
  <c r="C168"/>
  <c r="A168"/>
  <c r="S163"/>
  <c r="Q163"/>
  <c r="O163"/>
  <c r="M163"/>
  <c r="K163"/>
  <c r="I163"/>
  <c r="G163"/>
  <c r="E163"/>
  <c r="C163"/>
  <c r="A163"/>
  <c r="S158"/>
  <c r="Q158"/>
  <c r="A158"/>
  <c r="S153"/>
  <c r="Q153"/>
  <c r="A153"/>
  <c r="S148"/>
  <c r="Q148"/>
  <c r="A148"/>
  <c r="S143"/>
  <c r="Q143"/>
  <c r="O143"/>
  <c r="M143"/>
  <c r="K143"/>
  <c r="I143"/>
  <c r="A143"/>
  <c r="S138"/>
  <c r="Q138"/>
  <c r="O138"/>
  <c r="M138"/>
  <c r="K138"/>
  <c r="I138"/>
  <c r="A138"/>
  <c r="S135"/>
  <c r="S172" s="1"/>
  <c r="Q135"/>
  <c r="Q171" s="1"/>
  <c r="O135"/>
  <c r="M135"/>
  <c r="K135"/>
  <c r="I135"/>
  <c r="G135"/>
  <c r="E135"/>
  <c r="C135"/>
  <c r="S127"/>
  <c r="Q127"/>
  <c r="O127"/>
  <c r="M127"/>
  <c r="K127"/>
  <c r="I127"/>
  <c r="G127"/>
  <c r="E127"/>
  <c r="C127"/>
  <c r="A127"/>
  <c r="V127" s="1"/>
  <c r="S122"/>
  <c r="Q122"/>
  <c r="O122"/>
  <c r="M122"/>
  <c r="K122"/>
  <c r="I122"/>
  <c r="G122"/>
  <c r="E122"/>
  <c r="C122"/>
  <c r="A122"/>
  <c r="W122" s="1"/>
  <c r="S117"/>
  <c r="Q117"/>
  <c r="A117"/>
  <c r="S112"/>
  <c r="Q112"/>
  <c r="A112"/>
  <c r="S107"/>
  <c r="Q107"/>
  <c r="A107"/>
  <c r="S102"/>
  <c r="Q102"/>
  <c r="O102"/>
  <c r="M102"/>
  <c r="K102"/>
  <c r="I102"/>
  <c r="A102"/>
  <c r="S97"/>
  <c r="Q97"/>
  <c r="O97"/>
  <c r="M97"/>
  <c r="K97"/>
  <c r="I97"/>
  <c r="A97"/>
  <c r="S94"/>
  <c r="Q94"/>
  <c r="O94"/>
  <c r="M94"/>
  <c r="K94"/>
  <c r="I94"/>
  <c r="G94"/>
  <c r="E94"/>
  <c r="C94"/>
  <c r="V57"/>
  <c r="V56"/>
  <c r="W51"/>
  <c r="V51"/>
  <c r="W50"/>
  <c r="V50"/>
  <c r="G50"/>
  <c r="F50"/>
  <c r="W49"/>
  <c r="V49"/>
  <c r="G49"/>
  <c r="F49"/>
  <c r="W48"/>
  <c r="V48"/>
  <c r="G48"/>
  <c r="F48"/>
  <c r="W47"/>
  <c r="V47"/>
  <c r="G47"/>
  <c r="F47"/>
  <c r="W46"/>
  <c r="V46"/>
  <c r="G46"/>
  <c r="F46"/>
  <c r="W45"/>
  <c r="V45"/>
  <c r="G45"/>
  <c r="F45"/>
  <c r="W44"/>
  <c r="V44"/>
  <c r="G44"/>
  <c r="F44"/>
  <c r="W43"/>
  <c r="V43"/>
  <c r="G43"/>
  <c r="F43"/>
  <c r="W42"/>
  <c r="V42"/>
  <c r="G42"/>
  <c r="F42"/>
  <c r="W41"/>
  <c r="V41"/>
  <c r="G41"/>
  <c r="F41"/>
  <c r="W40"/>
  <c r="V40"/>
  <c r="G40"/>
  <c r="F40"/>
  <c r="W39"/>
  <c r="V39"/>
  <c r="G39"/>
  <c r="F39"/>
  <c r="W38"/>
  <c r="V38"/>
  <c r="G38"/>
  <c r="F38"/>
  <c r="W37"/>
  <c r="V37"/>
  <c r="G37"/>
  <c r="F37"/>
  <c r="W36"/>
  <c r="V36"/>
  <c r="G36"/>
  <c r="F36"/>
  <c r="W35"/>
  <c r="V35"/>
  <c r="G35"/>
  <c r="F35"/>
  <c r="W34"/>
  <c r="V34"/>
  <c r="G34"/>
  <c r="F34"/>
  <c r="W33"/>
  <c r="V33"/>
  <c r="G33"/>
  <c r="F33"/>
  <c r="W32"/>
  <c r="V32"/>
  <c r="G32"/>
  <c r="F32"/>
  <c r="W31"/>
  <c r="V31"/>
  <c r="G31"/>
  <c r="F31"/>
  <c r="W30"/>
  <c r="V30"/>
  <c r="G30"/>
  <c r="F30"/>
  <c r="W29"/>
  <c r="V29"/>
  <c r="G29"/>
  <c r="F29"/>
  <c r="W28"/>
  <c r="V28"/>
  <c r="G28"/>
  <c r="F28"/>
  <c r="W27"/>
  <c r="V27"/>
  <c r="G27"/>
  <c r="F27"/>
  <c r="W26"/>
  <c r="V26"/>
  <c r="G26"/>
  <c r="F26"/>
  <c r="W25"/>
  <c r="V25"/>
  <c r="G25"/>
  <c r="F25"/>
  <c r="W24"/>
  <c r="V24"/>
  <c r="G24"/>
  <c r="F24"/>
  <c r="W23"/>
  <c r="V23"/>
  <c r="G23"/>
  <c r="F23"/>
  <c r="W22"/>
  <c r="V22"/>
  <c r="G22"/>
  <c r="F22"/>
  <c r="W21"/>
  <c r="V21"/>
  <c r="G21"/>
  <c r="F21"/>
  <c r="W20"/>
  <c r="V20"/>
  <c r="G20"/>
  <c r="F20"/>
  <c r="W19"/>
  <c r="V19"/>
  <c r="G19"/>
  <c r="F19"/>
  <c r="W18"/>
  <c r="V18"/>
  <c r="G18"/>
  <c r="F18"/>
  <c r="W17"/>
  <c r="V17"/>
  <c r="G17"/>
  <c r="F17"/>
  <c r="W16"/>
  <c r="V16"/>
  <c r="G16"/>
  <c r="F16"/>
  <c r="W15"/>
  <c r="V15"/>
  <c r="G15"/>
  <c r="F15"/>
  <c r="W14"/>
  <c r="V14"/>
  <c r="U14"/>
  <c r="G14"/>
  <c r="F14"/>
  <c r="W13"/>
  <c r="E138" s="1"/>
  <c r="V13"/>
  <c r="E97" s="1"/>
  <c r="U13"/>
  <c r="G13"/>
  <c r="F13"/>
  <c r="A13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W12"/>
  <c r="C138" s="1"/>
  <c r="V12"/>
  <c r="C97" s="1"/>
  <c r="G12"/>
  <c r="F12"/>
  <c r="A12"/>
  <c r="G11"/>
  <c r="F11"/>
  <c r="E7"/>
  <c r="D7"/>
  <c r="C7"/>
  <c r="B7"/>
  <c r="F19" i="10"/>
  <c r="D23" i="6" l="1"/>
  <c r="D24"/>
  <c r="E23" s="1"/>
  <c r="F23" s="1"/>
  <c r="C16"/>
  <c r="B16"/>
  <c r="E138" i="12"/>
  <c r="E97"/>
  <c r="U14"/>
  <c r="V127"/>
  <c r="Q171"/>
  <c r="S171"/>
  <c r="Q173"/>
  <c r="U15" i="11"/>
  <c r="U16" s="1"/>
  <c r="U17" s="1"/>
  <c r="U18" s="1"/>
  <c r="U19" s="1"/>
  <c r="U20" s="1"/>
  <c r="U21" s="1"/>
  <c r="U22" s="1"/>
  <c r="U23" s="1"/>
  <c r="U24" s="1"/>
  <c r="U25" s="1"/>
  <c r="U26" s="1"/>
  <c r="U27" s="1"/>
  <c r="U28" s="1"/>
  <c r="U29" s="1"/>
  <c r="U30" s="1"/>
  <c r="U31" s="1"/>
  <c r="U32" s="1"/>
  <c r="U33" s="1"/>
  <c r="U34" s="1"/>
  <c r="U35" s="1"/>
  <c r="U36" s="1"/>
  <c r="U37" s="1"/>
  <c r="U38" s="1"/>
  <c r="U39" s="1"/>
  <c r="U40" s="1"/>
  <c r="U41" s="1"/>
  <c r="U42" s="1"/>
  <c r="U43" s="1"/>
  <c r="U44" s="1"/>
  <c r="U45" s="1"/>
  <c r="U46" s="1"/>
  <c r="U47" s="1"/>
  <c r="U48" s="1"/>
  <c r="U49" s="1"/>
  <c r="U50" s="1"/>
  <c r="U51" s="1"/>
  <c r="W127"/>
  <c r="S171"/>
  <c r="G97"/>
  <c r="U97" s="1"/>
  <c r="K107"/>
  <c r="U122"/>
  <c r="G138"/>
  <c r="O148"/>
  <c r="Q172"/>
  <c r="S173"/>
  <c r="G102"/>
  <c r="V122"/>
  <c r="U127"/>
  <c r="E153"/>
  <c r="O107"/>
  <c r="K117"/>
  <c r="G153"/>
  <c r="W51" i="8"/>
  <c r="V51"/>
  <c r="W50"/>
  <c r="V50"/>
  <c r="W49"/>
  <c r="V49"/>
  <c r="W48"/>
  <c r="V48"/>
  <c r="W47"/>
  <c r="V47"/>
  <c r="W46"/>
  <c r="V46"/>
  <c r="W45"/>
  <c r="V45"/>
  <c r="W44"/>
  <c r="V44"/>
  <c r="W43"/>
  <c r="V43"/>
  <c r="W42"/>
  <c r="V42"/>
  <c r="W41"/>
  <c r="V41"/>
  <c r="W40"/>
  <c r="V40"/>
  <c r="W39"/>
  <c r="V39"/>
  <c r="W38"/>
  <c r="V38"/>
  <c r="W37"/>
  <c r="V37"/>
  <c r="W36"/>
  <c r="V36"/>
  <c r="W35"/>
  <c r="V35"/>
  <c r="W34"/>
  <c r="V34"/>
  <c r="W33"/>
  <c r="V33"/>
  <c r="W32"/>
  <c r="V32"/>
  <c r="W31"/>
  <c r="V31"/>
  <c r="W30"/>
  <c r="V30"/>
  <c r="W29"/>
  <c r="V29"/>
  <c r="W28"/>
  <c r="V28"/>
  <c r="W27"/>
  <c r="V27"/>
  <c r="W26"/>
  <c r="V26"/>
  <c r="W25"/>
  <c r="V25"/>
  <c r="W24"/>
  <c r="V24"/>
  <c r="W23"/>
  <c r="V23"/>
  <c r="W22"/>
  <c r="V22"/>
  <c r="W21"/>
  <c r="V21"/>
  <c r="W20"/>
  <c r="V20"/>
  <c r="W19"/>
  <c r="V19"/>
  <c r="W18"/>
  <c r="V18"/>
  <c r="W17"/>
  <c r="V17"/>
  <c r="W16"/>
  <c r="V16"/>
  <c r="W15"/>
  <c r="V15"/>
  <c r="W14"/>
  <c r="V14"/>
  <c r="W13"/>
  <c r="V13"/>
  <c r="W12"/>
  <c r="V12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11"/>
  <c r="E7"/>
  <c r="D7"/>
  <c r="C7"/>
  <c r="B7"/>
  <c r="A12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E24" i="6" l="1"/>
  <c r="E26"/>
  <c r="G26" s="1"/>
  <c r="E25"/>
  <c r="G25" s="1"/>
  <c r="E22"/>
  <c r="G23"/>
  <c r="U15" i="12"/>
  <c r="C102"/>
  <c r="G97"/>
  <c r="U97" s="1"/>
  <c r="C143"/>
  <c r="G138"/>
  <c r="V97" i="11"/>
  <c r="W97"/>
  <c r="K148"/>
  <c r="C117"/>
  <c r="G107"/>
  <c r="I148"/>
  <c r="I117"/>
  <c r="M107"/>
  <c r="G158"/>
  <c r="G148"/>
  <c r="O117"/>
  <c r="C107"/>
  <c r="C102"/>
  <c r="E117"/>
  <c r="I153"/>
  <c r="C148"/>
  <c r="I158"/>
  <c r="K112"/>
  <c r="E107"/>
  <c r="K153"/>
  <c r="C143"/>
  <c r="G117"/>
  <c r="K158"/>
  <c r="I107"/>
  <c r="M117"/>
  <c r="E158"/>
  <c r="O158"/>
  <c r="O112"/>
  <c r="M148"/>
  <c r="C158"/>
  <c r="M112"/>
  <c r="E143"/>
  <c r="O153"/>
  <c r="G143"/>
  <c r="E112"/>
  <c r="M153"/>
  <c r="C112"/>
  <c r="C153"/>
  <c r="I112"/>
  <c r="E102"/>
  <c r="G112"/>
  <c r="E148"/>
  <c r="M158"/>
  <c r="S168" i="8"/>
  <c r="Q168"/>
  <c r="O168"/>
  <c r="M168"/>
  <c r="K168"/>
  <c r="I168"/>
  <c r="G168"/>
  <c r="E168"/>
  <c r="C168"/>
  <c r="A168"/>
  <c r="S163"/>
  <c r="Q163"/>
  <c r="O163"/>
  <c r="M163"/>
  <c r="K163"/>
  <c r="I163"/>
  <c r="G163"/>
  <c r="E163"/>
  <c r="C163"/>
  <c r="A163"/>
  <c r="S158"/>
  <c r="Q158"/>
  <c r="A158"/>
  <c r="S153"/>
  <c r="Q153"/>
  <c r="A153"/>
  <c r="S148"/>
  <c r="Q148"/>
  <c r="A148"/>
  <c r="S143"/>
  <c r="Q143"/>
  <c r="O143"/>
  <c r="M143"/>
  <c r="K143"/>
  <c r="I143"/>
  <c r="A143"/>
  <c r="S138"/>
  <c r="Q138"/>
  <c r="O138"/>
  <c r="M138"/>
  <c r="K138"/>
  <c r="I138"/>
  <c r="C138"/>
  <c r="A138"/>
  <c r="S135"/>
  <c r="S171" s="1"/>
  <c r="Q135"/>
  <c r="O135"/>
  <c r="M135"/>
  <c r="K135"/>
  <c r="I135"/>
  <c r="G135"/>
  <c r="E135"/>
  <c r="C135"/>
  <c r="S127"/>
  <c r="Q127"/>
  <c r="O127"/>
  <c r="M127"/>
  <c r="K127"/>
  <c r="I127"/>
  <c r="G127"/>
  <c r="E127"/>
  <c r="C127"/>
  <c r="A127"/>
  <c r="U127" s="1"/>
  <c r="S122"/>
  <c r="Q122"/>
  <c r="O122"/>
  <c r="M122"/>
  <c r="K122"/>
  <c r="I122"/>
  <c r="G122"/>
  <c r="E122"/>
  <c r="C122"/>
  <c r="A122"/>
  <c r="U122" s="1"/>
  <c r="S117"/>
  <c r="Q117"/>
  <c r="A117"/>
  <c r="S112"/>
  <c r="Q112"/>
  <c r="A112"/>
  <c r="S107"/>
  <c r="Q107"/>
  <c r="A107"/>
  <c r="S102"/>
  <c r="Q102"/>
  <c r="O102"/>
  <c r="M102"/>
  <c r="K102"/>
  <c r="I102"/>
  <c r="A102"/>
  <c r="S97"/>
  <c r="Q97"/>
  <c r="O97"/>
  <c r="M97"/>
  <c r="K97"/>
  <c r="I97"/>
  <c r="C97"/>
  <c r="A97"/>
  <c r="S94"/>
  <c r="Q94"/>
  <c r="O94"/>
  <c r="M94"/>
  <c r="K94"/>
  <c r="I94"/>
  <c r="G94"/>
  <c r="E94"/>
  <c r="C94"/>
  <c r="V57"/>
  <c r="V56"/>
  <c r="U13"/>
  <c r="D16" i="6"/>
  <c r="S173" i="8"/>
  <c r="S172"/>
  <c r="Q173"/>
  <c r="U14"/>
  <c r="G97" s="1"/>
  <c r="E97"/>
  <c r="E138"/>
  <c r="G24" i="6" l="1"/>
  <c r="F24"/>
  <c r="G171" i="11"/>
  <c r="G172" s="1"/>
  <c r="F26" i="6"/>
  <c r="F25"/>
  <c r="F22"/>
  <c r="G22"/>
  <c r="W97" i="12"/>
  <c r="V97"/>
  <c r="U16"/>
  <c r="E143"/>
  <c r="K171" i="11"/>
  <c r="I171"/>
  <c r="U112"/>
  <c r="O171"/>
  <c r="M171"/>
  <c r="C171"/>
  <c r="U102"/>
  <c r="E171"/>
  <c r="U107"/>
  <c r="U117"/>
  <c r="U97" i="8"/>
  <c r="V97" s="1"/>
  <c r="G138"/>
  <c r="V127"/>
  <c r="W122"/>
  <c r="V122"/>
  <c r="Q172"/>
  <c r="Q171"/>
  <c r="U15"/>
  <c r="W127"/>
  <c r="H25" i="6" l="1"/>
  <c r="G173" i="11"/>
  <c r="I25" i="6"/>
  <c r="I24"/>
  <c r="I23"/>
  <c r="I22"/>
  <c r="I26"/>
  <c r="H26"/>
  <c r="H23"/>
  <c r="H22"/>
  <c r="H24"/>
  <c r="U17" i="12"/>
  <c r="G143"/>
  <c r="E102"/>
  <c r="G102"/>
  <c r="I173" i="11"/>
  <c r="I172"/>
  <c r="M172"/>
  <c r="M173"/>
  <c r="O172"/>
  <c r="O173"/>
  <c r="V102"/>
  <c r="W102"/>
  <c r="U130"/>
  <c r="M9" s="1"/>
  <c r="B5" i="6" s="1"/>
  <c r="V112" i="11"/>
  <c r="W112"/>
  <c r="E172"/>
  <c r="E173"/>
  <c r="V117"/>
  <c r="W117"/>
  <c r="V107"/>
  <c r="W107"/>
  <c r="U171"/>
  <c r="M10" s="1"/>
  <c r="C5" i="6" s="1"/>
  <c r="C173" i="11"/>
  <c r="C172"/>
  <c r="K172"/>
  <c r="K173"/>
  <c r="W97" i="8"/>
  <c r="C102"/>
  <c r="U16"/>
  <c r="E102" s="1"/>
  <c r="C143"/>
  <c r="W130" i="11" l="1"/>
  <c r="U172"/>
  <c r="W172" s="1"/>
  <c r="M5" s="1"/>
  <c r="U102" i="12"/>
  <c r="U18"/>
  <c r="V130" i="11"/>
  <c r="V94" s="1"/>
  <c r="M6" s="1"/>
  <c r="U173"/>
  <c r="E143" i="8"/>
  <c r="U17"/>
  <c r="G102" s="1"/>
  <c r="U102" s="1"/>
  <c r="M15" i="11" l="1"/>
  <c r="O15" s="1"/>
  <c r="P15" s="1"/>
  <c r="E5" i="6"/>
  <c r="M14" i="11"/>
  <c r="O14" s="1"/>
  <c r="P14" s="1"/>
  <c r="D5" i="6"/>
  <c r="W135" i="11"/>
  <c r="W94" s="1"/>
  <c r="M7" s="1"/>
  <c r="V102" i="12"/>
  <c r="W102"/>
  <c r="U19"/>
  <c r="C107"/>
  <c r="C148"/>
  <c r="U18" i="8"/>
  <c r="G143"/>
  <c r="W102"/>
  <c r="V102"/>
  <c r="W173" i="11" l="1"/>
  <c r="M8" s="1"/>
  <c r="G5" i="6" s="1"/>
  <c r="M5" s="1"/>
  <c r="N5" s="1"/>
  <c r="M18" i="11"/>
  <c r="N18" s="1"/>
  <c r="F5" i="6"/>
  <c r="L5" s="1"/>
  <c r="L13"/>
  <c r="N13" s="1"/>
  <c r="L22"/>
  <c r="N22" s="1"/>
  <c r="P22" s="1"/>
  <c r="M13"/>
  <c r="O13" s="1"/>
  <c r="M22"/>
  <c r="O22" s="1"/>
  <c r="E148" i="12"/>
  <c r="U20"/>
  <c r="E107"/>
  <c r="G107"/>
  <c r="G148"/>
  <c r="U19" i="8"/>
  <c r="C107"/>
  <c r="C148"/>
  <c r="P13" i="6" l="1"/>
  <c r="M19" i="11"/>
  <c r="N19" s="1"/>
  <c r="U21" i="12"/>
  <c r="U22" s="1"/>
  <c r="U23" s="1"/>
  <c r="U24" s="1"/>
  <c r="U25" s="1"/>
  <c r="U26" s="1"/>
  <c r="U27" s="1"/>
  <c r="U28" s="1"/>
  <c r="U29" s="1"/>
  <c r="U30" s="1"/>
  <c r="U31" s="1"/>
  <c r="U32" s="1"/>
  <c r="U33" s="1"/>
  <c r="U34" s="1"/>
  <c r="U35" s="1"/>
  <c r="U36" s="1"/>
  <c r="U37" s="1"/>
  <c r="U38" s="1"/>
  <c r="U39" s="1"/>
  <c r="U40" s="1"/>
  <c r="U41" s="1"/>
  <c r="U42" s="1"/>
  <c r="U43" s="1"/>
  <c r="U44" s="1"/>
  <c r="U45" s="1"/>
  <c r="U46" s="1"/>
  <c r="U47" s="1"/>
  <c r="U48" s="1"/>
  <c r="U49" s="1"/>
  <c r="U50" s="1"/>
  <c r="U51" s="1"/>
  <c r="K158"/>
  <c r="C112"/>
  <c r="C117"/>
  <c r="K107"/>
  <c r="U20" i="8"/>
  <c r="G148" s="1"/>
  <c r="E107"/>
  <c r="E148"/>
  <c r="E117" i="12" l="1"/>
  <c r="O158"/>
  <c r="C158"/>
  <c r="O153"/>
  <c r="K153"/>
  <c r="K112"/>
  <c r="O112"/>
  <c r="I148"/>
  <c r="M117"/>
  <c r="I158"/>
  <c r="I107"/>
  <c r="C153"/>
  <c r="K148"/>
  <c r="K171" s="1"/>
  <c r="G117"/>
  <c r="G153"/>
  <c r="E158"/>
  <c r="M107"/>
  <c r="E153"/>
  <c r="O107"/>
  <c r="M148"/>
  <c r="K117"/>
  <c r="E112"/>
  <c r="I117"/>
  <c r="I112"/>
  <c r="M112"/>
  <c r="I153"/>
  <c r="O148"/>
  <c r="M153"/>
  <c r="M158"/>
  <c r="O117"/>
  <c r="G158"/>
  <c r="G171" s="1"/>
  <c r="G112"/>
  <c r="U21" i="8"/>
  <c r="G107"/>
  <c r="U112" i="12" l="1"/>
  <c r="W112" s="1"/>
  <c r="E171"/>
  <c r="E173" s="1"/>
  <c r="U117"/>
  <c r="W117" s="1"/>
  <c r="M171"/>
  <c r="M173" s="1"/>
  <c r="O171"/>
  <c r="O172" s="1"/>
  <c r="I171"/>
  <c r="U107"/>
  <c r="C171"/>
  <c r="G172"/>
  <c r="G173"/>
  <c r="K172"/>
  <c r="K173"/>
  <c r="U22" i="8"/>
  <c r="K107" s="1"/>
  <c r="I148"/>
  <c r="I107"/>
  <c r="V117" i="12" l="1"/>
  <c r="E172"/>
  <c r="V112"/>
  <c r="M172"/>
  <c r="O173"/>
  <c r="V107"/>
  <c r="W107"/>
  <c r="W130" s="1"/>
  <c r="U130"/>
  <c r="M9" s="1"/>
  <c r="B9" i="6" s="1"/>
  <c r="I172" i="12"/>
  <c r="I173"/>
  <c r="U171"/>
  <c r="M10" s="1"/>
  <c r="C9" i="6" s="1"/>
  <c r="C172" i="12"/>
  <c r="C173"/>
  <c r="U23" i="8"/>
  <c r="K148"/>
  <c r="V130" i="12" l="1"/>
  <c r="V94" s="1"/>
  <c r="M6" s="1"/>
  <c r="U173"/>
  <c r="U172"/>
  <c r="W172" s="1"/>
  <c r="M5" s="1"/>
  <c r="U24" i="8"/>
  <c r="U25" s="1"/>
  <c r="U26" s="1"/>
  <c r="U27" s="1"/>
  <c r="U28" s="1"/>
  <c r="U29" s="1"/>
  <c r="U30" s="1"/>
  <c r="U31" s="1"/>
  <c r="U32" s="1"/>
  <c r="U33" s="1"/>
  <c r="U34" s="1"/>
  <c r="U35" s="1"/>
  <c r="U36" s="1"/>
  <c r="U37" s="1"/>
  <c r="U38" s="1"/>
  <c r="U39" s="1"/>
  <c r="U40" s="1"/>
  <c r="U41" s="1"/>
  <c r="U42" s="1"/>
  <c r="U43" s="1"/>
  <c r="U44" s="1"/>
  <c r="U45" s="1"/>
  <c r="U46" s="1"/>
  <c r="U47" s="1"/>
  <c r="U48" s="1"/>
  <c r="U49" s="1"/>
  <c r="U50" s="1"/>
  <c r="U51" s="1"/>
  <c r="G153" s="1"/>
  <c r="M148"/>
  <c r="M107"/>
  <c r="M15" i="12" l="1"/>
  <c r="O15" s="1"/>
  <c r="P15" s="1"/>
  <c r="E9" i="6"/>
  <c r="M14" i="12"/>
  <c r="O14" s="1"/>
  <c r="P14" s="1"/>
  <c r="D9" i="6"/>
  <c r="W135" i="12"/>
  <c r="E153" i="8"/>
  <c r="C117"/>
  <c r="M117"/>
  <c r="O148"/>
  <c r="I158"/>
  <c r="O158"/>
  <c r="I112"/>
  <c r="G112"/>
  <c r="O117"/>
  <c r="E117"/>
  <c r="C112"/>
  <c r="M158"/>
  <c r="M112"/>
  <c r="G158"/>
  <c r="G171" s="1"/>
  <c r="K117"/>
  <c r="K153"/>
  <c r="E112"/>
  <c r="M153"/>
  <c r="I153"/>
  <c r="O107"/>
  <c r="U107" s="1"/>
  <c r="K158"/>
  <c r="C158"/>
  <c r="G117"/>
  <c r="O112"/>
  <c r="C153"/>
  <c r="E158"/>
  <c r="I117"/>
  <c r="K112"/>
  <c r="O153"/>
  <c r="M171" l="1"/>
  <c r="M172" s="1"/>
  <c r="M17" i="6"/>
  <c r="O17" s="1"/>
  <c r="M26"/>
  <c r="O26" s="1"/>
  <c r="L17"/>
  <c r="N17" s="1"/>
  <c r="L26"/>
  <c r="N26" s="1"/>
  <c r="W94" i="12"/>
  <c r="M7" s="1"/>
  <c r="W173"/>
  <c r="M8" s="1"/>
  <c r="I171" i="8"/>
  <c r="I173" s="1"/>
  <c r="E171"/>
  <c r="E173" s="1"/>
  <c r="U117"/>
  <c r="W117" s="1"/>
  <c r="O171"/>
  <c r="O173" s="1"/>
  <c r="C171"/>
  <c r="C173" s="1"/>
  <c r="G173"/>
  <c r="G172"/>
  <c r="K171"/>
  <c r="V107"/>
  <c r="W107"/>
  <c r="U112"/>
  <c r="P26" i="6" l="1"/>
  <c r="P17"/>
  <c r="I172" i="8"/>
  <c r="V117"/>
  <c r="M173"/>
  <c r="U130"/>
  <c r="M9" s="1"/>
  <c r="B6" i="6" s="1"/>
  <c r="M18" i="12"/>
  <c r="N18" s="1"/>
  <c r="F9" i="6"/>
  <c r="L9" s="1"/>
  <c r="M19" i="12"/>
  <c r="N19" s="1"/>
  <c r="G9" i="6"/>
  <c r="M9" s="1"/>
  <c r="N9" s="1"/>
  <c r="E172" i="8"/>
  <c r="O172"/>
  <c r="C172"/>
  <c r="K172"/>
  <c r="K173"/>
  <c r="U171"/>
  <c r="M10" s="1"/>
  <c r="C6" i="6" s="1"/>
  <c r="V112" i="8"/>
  <c r="W112"/>
  <c r="W130" s="1"/>
  <c r="I6" i="6" l="1"/>
  <c r="I5"/>
  <c r="J5"/>
  <c r="U173" i="8"/>
  <c r="B7" i="6"/>
  <c r="V130" i="8"/>
  <c r="V94" s="1"/>
  <c r="M6" s="1"/>
  <c r="E6" i="6" s="1"/>
  <c r="M23" s="1"/>
  <c r="O23" s="1"/>
  <c r="U172" i="8"/>
  <c r="W172" s="1"/>
  <c r="M5" s="1"/>
  <c r="C7" i="6"/>
  <c r="J6" s="1"/>
  <c r="I7" l="1"/>
  <c r="B8"/>
  <c r="I8" s="1"/>
  <c r="M14"/>
  <c r="O14" s="1"/>
  <c r="M15" i="8"/>
  <c r="O15" s="1"/>
  <c r="P15" s="1"/>
  <c r="M14"/>
  <c r="O14" s="1"/>
  <c r="P14" s="1"/>
  <c r="D6" i="6"/>
  <c r="W135" i="8"/>
  <c r="W94" s="1"/>
  <c r="M7" s="1"/>
  <c r="C8" i="6"/>
  <c r="J8" s="1"/>
  <c r="E7"/>
  <c r="J7" l="1"/>
  <c r="F6"/>
  <c r="L6" s="1"/>
  <c r="L14"/>
  <c r="N14" s="1"/>
  <c r="P14" s="1"/>
  <c r="L23"/>
  <c r="N23" s="1"/>
  <c r="P23" s="1"/>
  <c r="M15"/>
  <c r="O15" s="1"/>
  <c r="M24"/>
  <c r="O24" s="1"/>
  <c r="D7"/>
  <c r="M18" i="8"/>
  <c r="N18" s="1"/>
  <c r="W173"/>
  <c r="M8" s="1"/>
  <c r="E8" i="6"/>
  <c r="G6" l="1"/>
  <c r="M6" s="1"/>
  <c r="N6" s="1"/>
  <c r="F7"/>
  <c r="M16"/>
  <c r="O16" s="1"/>
  <c r="M25"/>
  <c r="O25" s="1"/>
  <c r="D8"/>
  <c r="L15"/>
  <c r="N15" s="1"/>
  <c r="P15" s="1"/>
  <c r="L24"/>
  <c r="N24" s="1"/>
  <c r="P24" s="1"/>
  <c r="M19" i="8"/>
  <c r="N19" s="1"/>
  <c r="F8" i="6" l="1"/>
  <c r="L8" s="1"/>
  <c r="L7"/>
  <c r="G7"/>
  <c r="L16"/>
  <c r="N16" s="1"/>
  <c r="P16" s="1"/>
  <c r="L25"/>
  <c r="N25" s="1"/>
  <c r="P25" s="1"/>
  <c r="M7" l="1"/>
  <c r="N7" s="1"/>
  <c r="G8"/>
  <c r="M8" s="1"/>
  <c r="N8" s="1"/>
</calcChain>
</file>

<file path=xl/sharedStrings.xml><?xml version="1.0" encoding="utf-8"?>
<sst xmlns="http://schemas.openxmlformats.org/spreadsheetml/2006/main" count="300" uniqueCount="106">
  <si>
    <t>x =</t>
  </si>
  <si>
    <t>y =</t>
  </si>
  <si>
    <t>somma</t>
  </si>
  <si>
    <t>s x</t>
  </si>
  <si>
    <t>s x2</t>
  </si>
  <si>
    <t>s y</t>
  </si>
  <si>
    <t>s y2</t>
  </si>
  <si>
    <t>yG =</t>
  </si>
  <si>
    <t>xG =</t>
  </si>
  <si>
    <t>rk x =</t>
  </si>
  <si>
    <t>rk y =</t>
  </si>
  <si>
    <t>Rigidezze per forze x</t>
  </si>
  <si>
    <t>Rigidezze per forze y</t>
  </si>
  <si>
    <t>ordine</t>
  </si>
  <si>
    <t>rk x</t>
  </si>
  <si>
    <t>rky</t>
  </si>
  <si>
    <r>
      <rPr>
        <sz val="11"/>
        <color indexed="8"/>
        <rFont val="Symbol"/>
        <family val="1"/>
        <charset val="2"/>
      </rPr>
      <t>S</t>
    </r>
    <r>
      <rPr>
        <sz val="11"/>
        <color theme="1"/>
        <rFont val="Calibri"/>
        <family val="2"/>
        <scheme val="minor"/>
      </rPr>
      <t>kx</t>
    </r>
  </si>
  <si>
    <r>
      <rPr>
        <sz val="11"/>
        <color indexed="8"/>
        <rFont val="Symbol"/>
        <family val="1"/>
        <charset val="2"/>
      </rPr>
      <t>S</t>
    </r>
    <r>
      <rPr>
        <sz val="11"/>
        <color theme="1"/>
        <rFont val="Calibri"/>
        <family val="2"/>
        <scheme val="minor"/>
      </rPr>
      <t>ky</t>
    </r>
  </si>
  <si>
    <t>xGk</t>
  </si>
  <si>
    <t>yGk</t>
  </si>
  <si>
    <t>xGm</t>
  </si>
  <si>
    <t>yGm</t>
  </si>
  <si>
    <t>rm</t>
  </si>
  <si>
    <t>Ik =</t>
  </si>
  <si>
    <t>Rigidezza dei pilastri</t>
  </si>
  <si>
    <t>numero di pilastri</t>
  </si>
  <si>
    <t>pilastro</t>
  </si>
  <si>
    <t>rigidezza per</t>
  </si>
  <si>
    <t>sisma x</t>
  </si>
  <si>
    <t>sisma y</t>
  </si>
  <si>
    <t>Schema strutturale (pilastri e telai)</t>
  </si>
  <si>
    <t>Disporre nelle caselle verdi il numero di ciascun pilastro in modo da ricostruire visivamente la pianta</t>
  </si>
  <si>
    <t>Riportare nelle caselle gialle l'ascissa dei telai in direzione y e l'ordinata dei telai in direzione x, ricostruendo visivamente lo schema</t>
  </si>
  <si>
    <t>m</t>
  </si>
  <si>
    <t>Baricentro e raggio d'inerzia delle rigidezze</t>
  </si>
  <si>
    <t>Lx =</t>
  </si>
  <si>
    <t>Ly =</t>
  </si>
  <si>
    <t>ecc / L</t>
  </si>
  <si>
    <r>
      <rPr>
        <sz val="10"/>
        <color indexed="8"/>
        <rFont val="Symbol"/>
        <family val="1"/>
        <charset val="2"/>
      </rPr>
      <t>S</t>
    </r>
    <r>
      <rPr>
        <sz val="10"/>
        <color indexed="8"/>
        <rFont val="Arial"/>
        <family val="2"/>
      </rPr>
      <t>kx =</t>
    </r>
  </si>
  <si>
    <r>
      <rPr>
        <sz val="10"/>
        <color indexed="8"/>
        <rFont val="Symbol"/>
        <family val="1"/>
        <charset val="2"/>
      </rPr>
      <t>S</t>
    </r>
    <r>
      <rPr>
        <sz val="10"/>
        <color indexed="8"/>
        <rFont val="Arial"/>
        <family val="2"/>
      </rPr>
      <t>ky =</t>
    </r>
  </si>
  <si>
    <t>Riepilogo</t>
  </si>
  <si>
    <t>rapp kx</t>
  </si>
  <si>
    <t>rapp ky</t>
  </si>
  <si>
    <t>W</t>
  </si>
  <si>
    <t>E' possibile creare un Riepilogo che riporta i valori di ciascun foglio (i collegamenti devono essere impostati dall'utente)</t>
  </si>
  <si>
    <t>Questo file vuole essere di aiuto per calcolare il baricentro delle rigidezze dei pilastri</t>
  </si>
  <si>
    <t>Singolo foglio Ordine</t>
  </si>
  <si>
    <t>Occorre inserire i dati richiesti (caselle evidenziate in giallo)</t>
  </si>
  <si>
    <t>E' possibile indicare due serie di rigidezze, da usare in alternativa o da confrontare</t>
  </si>
  <si>
    <t>oppure nella fase finale per confrontare le rigidezze stimate con quelle ottenute dal calcolo</t>
  </si>
  <si>
    <t>Questo può essere utile in fase di controllo del dimensionamento, per valutare l'effetto di modifiche,</t>
  </si>
  <si>
    <t>prima serie</t>
  </si>
  <si>
    <t>seconda serie</t>
  </si>
  <si>
    <t>usa</t>
  </si>
  <si>
    <t>serie scelta</t>
  </si>
  <si>
    <r>
      <t>x</t>
    </r>
    <r>
      <rPr>
        <sz val="8"/>
        <color theme="1"/>
        <rFont val="Arial"/>
        <family val="2"/>
      </rPr>
      <t>Gm</t>
    </r>
  </si>
  <si>
    <r>
      <t>y</t>
    </r>
    <r>
      <rPr>
        <sz val="8"/>
        <color theme="1"/>
        <rFont val="Arial"/>
        <family val="2"/>
      </rPr>
      <t>Gm</t>
    </r>
  </si>
  <si>
    <r>
      <t>r</t>
    </r>
    <r>
      <rPr>
        <sz val="8"/>
        <color theme="1"/>
        <rFont val="Arial"/>
        <family val="2"/>
      </rPr>
      <t>m</t>
    </r>
  </si>
  <si>
    <t>peso della massa</t>
  </si>
  <si>
    <t>kN</t>
  </si>
  <si>
    <t>Dati relativi alle masse:</t>
  </si>
  <si>
    <t>Risultati - rigidezze</t>
  </si>
  <si>
    <r>
      <t>y</t>
    </r>
    <r>
      <rPr>
        <sz val="8"/>
        <color theme="1"/>
        <rFont val="Arial"/>
        <family val="2"/>
      </rPr>
      <t>Gk</t>
    </r>
  </si>
  <si>
    <r>
      <t>x</t>
    </r>
    <r>
      <rPr>
        <sz val="8"/>
        <color theme="1"/>
        <rFont val="Arial"/>
        <family val="2"/>
      </rPr>
      <t>Gk</t>
    </r>
  </si>
  <si>
    <r>
      <t>r</t>
    </r>
    <r>
      <rPr>
        <sz val="8"/>
        <color theme="1"/>
        <rFont val="Arial"/>
        <family val="2"/>
      </rPr>
      <t>kx</t>
    </r>
  </si>
  <si>
    <r>
      <t>r</t>
    </r>
    <r>
      <rPr>
        <sz val="8"/>
        <color theme="1"/>
        <rFont val="Arial"/>
        <family val="2"/>
      </rPr>
      <t>ky</t>
    </r>
  </si>
  <si>
    <r>
      <rPr>
        <sz val="10"/>
        <color indexed="8"/>
        <rFont val="Symbol"/>
        <family val="1"/>
        <charset val="2"/>
      </rPr>
      <t>D</t>
    </r>
    <r>
      <rPr>
        <sz val="10"/>
        <color indexed="8"/>
        <rFont val="Arial"/>
        <family val="2"/>
      </rPr>
      <t>x</t>
    </r>
  </si>
  <si>
    <r>
      <rPr>
        <sz val="10"/>
        <color indexed="8"/>
        <rFont val="Symbol"/>
        <family val="1"/>
        <charset val="2"/>
      </rPr>
      <t>D</t>
    </r>
    <r>
      <rPr>
        <sz val="10"/>
        <color indexed="8"/>
        <rFont val="Arial"/>
        <family val="2"/>
      </rPr>
      <t>y</t>
    </r>
  </si>
  <si>
    <t>eccentricità</t>
  </si>
  <si>
    <t>rigidezza rotazionale</t>
  </si>
  <si>
    <r>
      <t>r</t>
    </r>
    <r>
      <rPr>
        <sz val="8"/>
        <color theme="1"/>
        <rFont val="Arial"/>
        <family val="2"/>
      </rPr>
      <t>kx</t>
    </r>
    <r>
      <rPr>
        <sz val="10"/>
        <color theme="1"/>
        <rFont val="Arial"/>
        <family val="2"/>
      </rPr>
      <t xml:space="preserve"> / r</t>
    </r>
    <r>
      <rPr>
        <sz val="8"/>
        <color theme="1"/>
        <rFont val="Arial"/>
        <family val="2"/>
      </rPr>
      <t>m</t>
    </r>
  </si>
  <si>
    <r>
      <t>r</t>
    </r>
    <r>
      <rPr>
        <sz val="8"/>
        <color theme="1"/>
        <rFont val="Arial"/>
        <family val="2"/>
      </rPr>
      <t>ky</t>
    </r>
    <r>
      <rPr>
        <sz val="10"/>
        <color theme="1"/>
        <rFont val="Arial"/>
        <family val="2"/>
      </rPr>
      <t xml:space="preserve"> / r</t>
    </r>
    <r>
      <rPr>
        <sz val="8"/>
        <color theme="1"/>
        <rFont val="Arial"/>
        <family val="2"/>
      </rPr>
      <t>m</t>
    </r>
  </si>
  <si>
    <t xml:space="preserve">confronta rigidezza   </t>
  </si>
  <si>
    <t>no</t>
  </si>
  <si>
    <t>confronto serie</t>
  </si>
  <si>
    <t>Controlli effettuati:</t>
  </si>
  <si>
    <t>se l'eccentricità è superiore al</t>
  </si>
  <si>
    <t>ma non superiore al</t>
  </si>
  <si>
    <t>indica "eccentricità abbastanza alta"</t>
  </si>
  <si>
    <t>indica "eccentricità troppo alta"</t>
  </si>
  <si>
    <r>
      <t>se il rapporto r</t>
    </r>
    <r>
      <rPr>
        <sz val="8"/>
        <rFont val="Arial"/>
        <family val="2"/>
      </rPr>
      <t>k</t>
    </r>
    <r>
      <rPr>
        <sz val="10"/>
        <rFont val="Arial"/>
        <family val="2"/>
      </rPr>
      <t xml:space="preserve"> / r</t>
    </r>
    <r>
      <rPr>
        <sz val="8"/>
        <rFont val="Arial"/>
        <family val="2"/>
      </rPr>
      <t>m</t>
    </r>
    <r>
      <rPr>
        <sz val="10"/>
        <rFont val="Arial"/>
        <family val="2"/>
      </rPr>
      <t xml:space="preserve"> è inferiore a 1 indica "torsiodeformabile, non accettabile"</t>
    </r>
  </si>
  <si>
    <r>
      <t>se il rapporto r</t>
    </r>
    <r>
      <rPr>
        <sz val="8"/>
        <rFont val="Arial"/>
        <family val="2"/>
      </rPr>
      <t>k</t>
    </r>
    <r>
      <rPr>
        <sz val="10"/>
        <rFont val="Arial"/>
        <family val="2"/>
      </rPr>
      <t xml:space="preserve"> / r</t>
    </r>
    <r>
      <rPr>
        <sz val="8"/>
        <rFont val="Arial"/>
        <family val="2"/>
      </rPr>
      <t>m</t>
    </r>
    <r>
      <rPr>
        <sz val="10"/>
        <rFont val="Arial"/>
        <family val="2"/>
      </rPr>
      <t xml:space="preserve"> è compreso tra 1 e</t>
    </r>
  </si>
  <si>
    <t>indica "poco rigida torsionalmente"</t>
  </si>
  <si>
    <t>rigidezza torsionale</t>
  </si>
  <si>
    <t>I limiti riportati nelle caselle in giallo possono essere modificati sbloccando la protezione del foglio</t>
  </si>
  <si>
    <t>z</t>
  </si>
  <si>
    <t>F (norm.)</t>
  </si>
  <si>
    <t>W z</t>
  </si>
  <si>
    <t>F x</t>
  </si>
  <si>
    <t>F y</t>
  </si>
  <si>
    <t>xGv</t>
  </si>
  <si>
    <t>yGv</t>
  </si>
  <si>
    <r>
      <rPr>
        <sz val="11"/>
        <color indexed="8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x (k-m)</t>
    </r>
  </si>
  <si>
    <r>
      <rPr>
        <sz val="11"/>
        <color indexed="8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y (k-m)</t>
    </r>
  </si>
  <si>
    <r>
      <rPr>
        <sz val="11"/>
        <color indexed="8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x (k-v)</t>
    </r>
  </si>
  <si>
    <r>
      <rPr>
        <sz val="11"/>
        <color indexed="8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y (k-v)</t>
    </r>
  </si>
  <si>
    <r>
      <rPr>
        <sz val="11"/>
        <color indexed="8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x / Lx</t>
    </r>
  </si>
  <si>
    <r>
      <rPr>
        <sz val="11"/>
        <color indexed="8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y / Ly</t>
    </r>
  </si>
  <si>
    <t>rigidezze</t>
  </si>
  <si>
    <t>asse</t>
  </si>
  <si>
    <t>Forze sismiche</t>
  </si>
  <si>
    <t>più precisamente si deve considerare il baricentro delle forze sismiche poste al di sopra di un piano</t>
  </si>
  <si>
    <t>variazione tra i piani</t>
  </si>
  <si>
    <t>Si consiglia di duplicare i fogli, in modo da averne uno per ciascuna ordine</t>
  </si>
  <si>
    <t>Viene fornito il baricentro delle rigidezze, il raggio d'inerzia delle rigidezze, l'eccentricità tra masse e rigidezze</t>
  </si>
  <si>
    <t>Centro rigidezze - versione 1.2b</t>
  </si>
</sst>
</file>

<file path=xl/styles.xml><?xml version="1.0" encoding="utf-8"?>
<styleSheet xmlns="http://schemas.openxmlformats.org/spreadsheetml/2006/main">
  <numFmts count="4">
    <numFmt numFmtId="164" formatCode="0.0"/>
    <numFmt numFmtId="165" formatCode="0.0%"/>
    <numFmt numFmtId="166" formatCode="[$-410]mmm\-yy;@"/>
    <numFmt numFmtId="167" formatCode="0.000"/>
  </numFmts>
  <fonts count="21">
    <font>
      <sz val="11"/>
      <color theme="1"/>
      <name val="Calibri"/>
      <family val="2"/>
      <scheme val="minor"/>
    </font>
    <font>
      <sz val="11"/>
      <color indexed="8"/>
      <name val="Symbol"/>
      <family val="1"/>
      <charset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indexed="8"/>
      <name val="Symbol"/>
      <family val="1"/>
      <charset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FF"/>
      <name val="Arial"/>
      <family val="2"/>
    </font>
    <font>
      <sz val="10"/>
      <color rgb="FFFF0000"/>
      <name val="Arial"/>
      <family val="2"/>
    </font>
    <font>
      <b/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0"/>
      <color theme="1"/>
      <name val="Symbol"/>
      <family val="1"/>
      <charset val="2"/>
    </font>
    <font>
      <sz val="8"/>
      <color theme="1"/>
      <name val="Arial"/>
      <family val="2"/>
    </font>
    <font>
      <sz val="10"/>
      <color rgb="FF0000CC"/>
      <name val="Arial"/>
      <family val="2"/>
    </font>
    <font>
      <sz val="8"/>
      <name val="Arial"/>
      <family val="2"/>
    </font>
    <font>
      <sz val="11"/>
      <color rgb="FF0000CC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77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2" fontId="8" fillId="0" borderId="0" xfId="0" applyNumberFormat="1" applyFont="1" applyFill="1" applyAlignment="1">
      <alignment horizontal="center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2" fontId="7" fillId="0" borderId="0" xfId="0" applyNumberFormat="1" applyFont="1" applyAlignment="1">
      <alignment horizontal="left"/>
    </xf>
    <xf numFmtId="2" fontId="7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/>
    </xf>
    <xf numFmtId="1" fontId="5" fillId="0" borderId="0" xfId="0" applyNumberFormat="1" applyFont="1" applyAlignment="1">
      <alignment horizontal="center"/>
    </xf>
    <xf numFmtId="164" fontId="6" fillId="0" borderId="0" xfId="0" applyNumberFormat="1" applyFont="1" applyFill="1" applyAlignment="1">
      <alignment horizontal="center"/>
    </xf>
    <xf numFmtId="1" fontId="6" fillId="0" borderId="0" xfId="0" applyNumberFormat="1" applyFont="1" applyFill="1" applyAlignment="1">
      <alignment horizontal="center"/>
    </xf>
    <xf numFmtId="1" fontId="7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5" fillId="0" borderId="0" xfId="0" applyFont="1" applyFill="1" applyAlignment="1">
      <alignment horizontal="center"/>
    </xf>
    <xf numFmtId="0" fontId="5" fillId="0" borderId="0" xfId="0" applyFont="1" applyAlignment="1">
      <alignment horizontal="centerContinuous"/>
    </xf>
    <xf numFmtId="0" fontId="3" fillId="0" borderId="0" xfId="0" applyFont="1" applyAlignment="1">
      <alignment horizontal="center"/>
    </xf>
    <xf numFmtId="2" fontId="3" fillId="0" borderId="0" xfId="0" applyNumberFormat="1" applyFont="1" applyFill="1" applyAlignment="1">
      <alignment horizontal="center"/>
    </xf>
    <xf numFmtId="0" fontId="5" fillId="2" borderId="0" xfId="0" applyFont="1" applyFill="1" applyAlignment="1" applyProtection="1">
      <alignment horizontal="center"/>
      <protection locked="0"/>
    </xf>
    <xf numFmtId="2" fontId="3" fillId="2" borderId="0" xfId="0" applyNumberFormat="1" applyFont="1" applyFill="1" applyAlignment="1" applyProtection="1">
      <alignment horizontal="center"/>
      <protection locked="0"/>
    </xf>
    <xf numFmtId="0" fontId="8" fillId="0" borderId="0" xfId="0" applyFont="1" applyFill="1" applyAlignment="1">
      <alignment horizontal="center"/>
    </xf>
    <xf numFmtId="2" fontId="5" fillId="0" borderId="0" xfId="0" applyNumberFormat="1" applyFont="1" applyAlignment="1">
      <alignment horizontal="center"/>
    </xf>
    <xf numFmtId="2" fontId="6" fillId="0" borderId="0" xfId="0" applyNumberFormat="1" applyFont="1" applyFill="1" applyAlignment="1">
      <alignment horizontal="center"/>
    </xf>
    <xf numFmtId="2" fontId="5" fillId="2" borderId="0" xfId="0" applyNumberFormat="1" applyFont="1" applyFill="1" applyAlignment="1" applyProtection="1">
      <alignment horizontal="center"/>
      <protection locked="0"/>
    </xf>
    <xf numFmtId="165" fontId="5" fillId="0" borderId="0" xfId="0" applyNumberFormat="1" applyFont="1" applyAlignment="1">
      <alignment horizontal="center"/>
    </xf>
    <xf numFmtId="0" fontId="8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1" fontId="0" fillId="0" borderId="0" xfId="0" applyNumberFormat="1" applyAlignment="1">
      <alignment horizontal="center"/>
    </xf>
    <xf numFmtId="0" fontId="11" fillId="0" borderId="0" xfId="1" applyFont="1" applyProtection="1"/>
    <xf numFmtId="0" fontId="3" fillId="0" borderId="0" xfId="1" applyProtection="1"/>
    <xf numFmtId="166" fontId="3" fillId="0" borderId="0" xfId="1" applyNumberFormat="1" applyAlignment="1" applyProtection="1">
      <alignment horizontal="center"/>
    </xf>
    <xf numFmtId="0" fontId="12" fillId="0" borderId="0" xfId="1" applyFont="1" applyProtection="1"/>
    <xf numFmtId="0" fontId="13" fillId="0" borderId="0" xfId="1" applyFont="1" applyProtection="1"/>
    <xf numFmtId="0" fontId="5" fillId="0" borderId="2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3" xfId="0" applyFont="1" applyFill="1" applyBorder="1" applyAlignment="1" applyProtection="1">
      <alignment horizontal="center"/>
    </xf>
    <xf numFmtId="0" fontId="5" fillId="0" borderId="4" xfId="0" applyFont="1" applyFill="1" applyBorder="1" applyAlignment="1" applyProtection="1">
      <alignment horizontal="center"/>
    </xf>
    <xf numFmtId="0" fontId="5" fillId="0" borderId="0" xfId="0" applyFont="1" applyFill="1" applyBorder="1" applyAlignment="1" applyProtection="1">
      <alignment horizontal="center"/>
    </xf>
    <xf numFmtId="0" fontId="5" fillId="0" borderId="6" xfId="0" applyFont="1" applyFill="1" applyBorder="1" applyAlignment="1" applyProtection="1">
      <alignment horizontal="center"/>
    </xf>
    <xf numFmtId="0" fontId="5" fillId="0" borderId="8" xfId="0" applyFont="1" applyFill="1" applyBorder="1" applyAlignment="1" applyProtection="1">
      <alignment horizontal="center"/>
    </xf>
    <xf numFmtId="0" fontId="5" fillId="0" borderId="9" xfId="0" applyFont="1" applyFill="1" applyBorder="1" applyAlignment="1" applyProtection="1">
      <alignment horizontal="center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right"/>
    </xf>
    <xf numFmtId="0" fontId="6" fillId="0" borderId="0" xfId="0" applyFont="1" applyAlignment="1">
      <alignment horizontal="centerContinuous"/>
    </xf>
    <xf numFmtId="0" fontId="6" fillId="0" borderId="5" xfId="0" applyFont="1" applyBorder="1" applyAlignment="1">
      <alignment horizontal="centerContinuous"/>
    </xf>
    <xf numFmtId="0" fontId="5" fillId="0" borderId="5" xfId="0" applyFont="1" applyBorder="1" applyAlignment="1">
      <alignment horizontal="centerContinuous"/>
    </xf>
    <xf numFmtId="0" fontId="5" fillId="0" borderId="5" xfId="0" applyFont="1" applyBorder="1" applyAlignment="1">
      <alignment horizontal="center"/>
    </xf>
    <xf numFmtId="0" fontId="5" fillId="2" borderId="5" xfId="0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right"/>
    </xf>
    <xf numFmtId="164" fontId="5" fillId="2" borderId="0" xfId="0" applyNumberFormat="1" applyFont="1" applyFill="1" applyAlignment="1" applyProtection="1">
      <alignment horizontal="center"/>
      <protection locked="0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2" fontId="16" fillId="0" borderId="0" xfId="0" applyNumberFormat="1" applyFont="1" applyAlignment="1">
      <alignment horizontal="center"/>
    </xf>
    <xf numFmtId="165" fontId="16" fillId="0" borderId="0" xfId="0" applyNumberFormat="1" applyFont="1" applyAlignment="1">
      <alignment horizontal="center"/>
    </xf>
    <xf numFmtId="0" fontId="5" fillId="3" borderId="1" xfId="0" applyFont="1" applyFill="1" applyBorder="1" applyAlignment="1" applyProtection="1">
      <alignment horizontal="center"/>
      <protection locked="0"/>
    </xf>
    <xf numFmtId="0" fontId="5" fillId="2" borderId="0" xfId="0" applyFont="1" applyFill="1" applyAlignment="1" applyProtection="1">
      <alignment horizontal="center"/>
      <protection locked="0"/>
    </xf>
    <xf numFmtId="165" fontId="5" fillId="0" borderId="5" xfId="0" applyNumberFormat="1" applyFont="1" applyBorder="1" applyAlignment="1">
      <alignment horizontal="center"/>
    </xf>
    <xf numFmtId="0" fontId="3" fillId="0" borderId="0" xfId="1" applyAlignment="1" applyProtection="1">
      <alignment horizontal="center"/>
    </xf>
    <xf numFmtId="9" fontId="3" fillId="0" borderId="0" xfId="1" applyNumberFormat="1" applyAlignment="1" applyProtection="1">
      <alignment horizontal="center"/>
    </xf>
    <xf numFmtId="165" fontId="5" fillId="2" borderId="0" xfId="0" applyNumberFormat="1" applyFont="1" applyFill="1" applyAlignment="1" applyProtection="1">
      <alignment horizontal="center"/>
    </xf>
    <xf numFmtId="2" fontId="5" fillId="2" borderId="0" xfId="0" applyNumberFormat="1" applyFont="1" applyFill="1" applyAlignment="1" applyProtection="1">
      <alignment horizontal="center"/>
    </xf>
    <xf numFmtId="2" fontId="18" fillId="0" borderId="0" xfId="0" applyNumberFormat="1" applyFont="1" applyAlignment="1">
      <alignment horizontal="center"/>
    </xf>
    <xf numFmtId="2" fontId="0" fillId="2" borderId="0" xfId="0" applyNumberFormat="1" applyFill="1" applyAlignment="1">
      <alignment horizontal="center"/>
    </xf>
    <xf numFmtId="167" fontId="0" fillId="0" borderId="0" xfId="0" applyNumberFormat="1" applyAlignment="1">
      <alignment horizontal="center"/>
    </xf>
    <xf numFmtId="0" fontId="5" fillId="2" borderId="0" xfId="0" applyFont="1" applyFill="1" applyAlignment="1" applyProtection="1">
      <alignment horizontal="center"/>
      <protection locked="0"/>
    </xf>
    <xf numFmtId="10" fontId="0" fillId="0" borderId="0" xfId="0" applyNumberFormat="1" applyAlignment="1">
      <alignment horizontal="center"/>
    </xf>
    <xf numFmtId="2" fontId="19" fillId="0" borderId="0" xfId="0" applyNumberFormat="1" applyFont="1" applyAlignment="1">
      <alignment horizontal="center"/>
    </xf>
    <xf numFmtId="0" fontId="0" fillId="0" borderId="0" xfId="0" applyAlignment="1">
      <alignment horizontal="centerContinuous"/>
    </xf>
    <xf numFmtId="0" fontId="19" fillId="0" borderId="0" xfId="0" applyFont="1" applyAlignment="1">
      <alignment horizontal="center"/>
    </xf>
    <xf numFmtId="0" fontId="20" fillId="0" borderId="0" xfId="0" applyFont="1" applyAlignment="1">
      <alignment horizontal="left"/>
    </xf>
    <xf numFmtId="0" fontId="5" fillId="2" borderId="0" xfId="0" applyFont="1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/>
      <protection locked="0"/>
    </xf>
  </cellXfs>
  <cellStyles count="2">
    <cellStyle name="Normale" xfId="0" builtinId="0"/>
    <cellStyle name="Normale 2" xfId="1"/>
  </cellStyles>
  <dxfs count="0"/>
  <tableStyles count="0" defaultTableStyle="TableStyleMedium9" defaultPivotStyle="PivotStyleLight16"/>
  <colors>
    <mruColors>
      <color rgb="FF0000CC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6"/>
  <sheetViews>
    <sheetView tabSelected="1" workbookViewId="0">
      <selection activeCell="D2" sqref="D2"/>
    </sheetView>
  </sheetViews>
  <sheetFormatPr defaultColWidth="9.140625" defaultRowHeight="12.75"/>
  <cols>
    <col min="1" max="16384" width="9.140625" style="33"/>
  </cols>
  <sheetData>
    <row r="1" spans="1:5" ht="15.75">
      <c r="A1" s="32" t="s">
        <v>105</v>
      </c>
      <c r="E1" s="34">
        <v>43205</v>
      </c>
    </row>
    <row r="2" spans="1:5" ht="15" customHeight="1"/>
    <row r="3" spans="1:5" ht="15" customHeight="1">
      <c r="A3" s="32" t="s">
        <v>45</v>
      </c>
    </row>
    <row r="4" spans="1:5" ht="15" customHeight="1"/>
    <row r="5" spans="1:5" ht="15" customHeight="1">
      <c r="A5" s="35" t="s">
        <v>103</v>
      </c>
    </row>
    <row r="6" spans="1:5" ht="15" customHeight="1">
      <c r="A6" s="35" t="s">
        <v>44</v>
      </c>
    </row>
    <row r="7" spans="1:5" ht="15" customHeight="1">
      <c r="A7" s="35"/>
    </row>
    <row r="8" spans="1:5" ht="15" customHeight="1">
      <c r="A8" s="36" t="s">
        <v>46</v>
      </c>
    </row>
    <row r="9" spans="1:5" ht="15" customHeight="1">
      <c r="A9" s="35" t="s">
        <v>47</v>
      </c>
    </row>
    <row r="10" spans="1:5" ht="15" customHeight="1">
      <c r="A10" s="35" t="s">
        <v>104</v>
      </c>
    </row>
    <row r="11" spans="1:5" ht="15" customHeight="1"/>
    <row r="12" spans="1:5" ht="15" customHeight="1">
      <c r="A12" s="35" t="s">
        <v>48</v>
      </c>
    </row>
    <row r="13" spans="1:5" ht="15" customHeight="1">
      <c r="A13" s="35" t="s">
        <v>50</v>
      </c>
    </row>
    <row r="14" spans="1:5" ht="15" customHeight="1">
      <c r="A14" s="35" t="s">
        <v>49</v>
      </c>
    </row>
    <row r="15" spans="1:5" ht="15" customHeight="1">
      <c r="A15" s="35"/>
    </row>
    <row r="16" spans="1:5" ht="15" customHeight="1">
      <c r="A16" s="35"/>
    </row>
    <row r="17" spans="1:10" ht="15" customHeight="1">
      <c r="A17" s="36" t="s">
        <v>75</v>
      </c>
    </row>
    <row r="18" spans="1:10" ht="15" customHeight="1">
      <c r="A18" s="33" t="s">
        <v>68</v>
      </c>
      <c r="C18" s="35" t="s">
        <v>76</v>
      </c>
      <c r="F18" s="64">
        <v>0.05</v>
      </c>
      <c r="G18" s="33" t="s">
        <v>77</v>
      </c>
      <c r="I18" s="64">
        <v>0.1</v>
      </c>
      <c r="J18" s="33" t="s">
        <v>78</v>
      </c>
    </row>
    <row r="19" spans="1:10" ht="15" customHeight="1">
      <c r="C19" s="35" t="s">
        <v>76</v>
      </c>
      <c r="F19" s="63">
        <f>I18</f>
        <v>0.1</v>
      </c>
      <c r="G19" s="33" t="s">
        <v>79</v>
      </c>
    </row>
    <row r="20" spans="1:10">
      <c r="A20" s="33" t="s">
        <v>83</v>
      </c>
      <c r="C20" s="33" t="s">
        <v>81</v>
      </c>
      <c r="G20" s="65">
        <v>1.1000000000000001</v>
      </c>
      <c r="H20" s="33" t="s">
        <v>82</v>
      </c>
    </row>
    <row r="21" spans="1:10">
      <c r="C21" s="33" t="s">
        <v>80</v>
      </c>
      <c r="F21" s="62"/>
    </row>
    <row r="22" spans="1:10">
      <c r="A22" s="33" t="s">
        <v>84</v>
      </c>
    </row>
    <row r="24" spans="1:10" ht="14.25">
      <c r="A24" s="35"/>
    </row>
    <row r="26" spans="1:10" ht="14.25">
      <c r="A26" s="35"/>
      <c r="B26" s="35"/>
    </row>
  </sheetData>
  <sheetProtection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W173"/>
  <sheetViews>
    <sheetView workbookViewId="0">
      <selection activeCell="B11" sqref="B11"/>
    </sheetView>
  </sheetViews>
  <sheetFormatPr defaultColWidth="9.140625" defaultRowHeight="12.75"/>
  <cols>
    <col min="1" max="4" width="9.140625" style="4"/>
    <col min="5" max="5" width="10" style="4" bestFit="1" customWidth="1"/>
    <col min="6" max="18" width="9.140625" style="4"/>
    <col min="19" max="19" width="9.5703125" style="4" bestFit="1" customWidth="1"/>
    <col min="20" max="16384" width="9.140625" style="4"/>
  </cols>
  <sheetData>
    <row r="1" spans="1:23" ht="15.75">
      <c r="A1" s="17" t="s">
        <v>34</v>
      </c>
    </row>
    <row r="3" spans="1:23" ht="15">
      <c r="A3" s="3" t="s">
        <v>25</v>
      </c>
      <c r="C3" s="60">
        <v>27</v>
      </c>
      <c r="E3" s="4" t="s">
        <v>53</v>
      </c>
      <c r="F3" s="75" t="s">
        <v>51</v>
      </c>
      <c r="G3" s="76"/>
      <c r="J3" s="55" t="s">
        <v>60</v>
      </c>
      <c r="M3" s="4" t="s">
        <v>61</v>
      </c>
    </row>
    <row r="5" spans="1:23">
      <c r="A5" s="5" t="s">
        <v>24</v>
      </c>
      <c r="F5" s="53" t="s">
        <v>72</v>
      </c>
      <c r="G5" s="60" t="s">
        <v>73</v>
      </c>
      <c r="I5" s="53" t="s">
        <v>58</v>
      </c>
      <c r="J5" s="54">
        <v>2886.8</v>
      </c>
      <c r="K5" s="3" t="s">
        <v>59</v>
      </c>
      <c r="L5" s="4" t="s">
        <v>63</v>
      </c>
      <c r="M5" s="57">
        <f>W172</f>
        <v>9.0361128512276743</v>
      </c>
      <c r="N5" s="3" t="s">
        <v>33</v>
      </c>
    </row>
    <row r="6" spans="1:23">
      <c r="I6" s="4" t="s">
        <v>55</v>
      </c>
      <c r="J6" s="27">
        <v>11.08</v>
      </c>
      <c r="K6" s="3" t="s">
        <v>33</v>
      </c>
      <c r="L6" s="4" t="s">
        <v>62</v>
      </c>
      <c r="M6" s="57">
        <f>V94</f>
        <v>6.2052716897937996</v>
      </c>
      <c r="N6" s="3" t="s">
        <v>33</v>
      </c>
    </row>
    <row r="7" spans="1:23">
      <c r="B7" s="47" t="str">
        <f>IF($F$3="prima serie","¯¯¯¯¯","")</f>
        <v>¯¯¯¯¯</v>
      </c>
      <c r="C7" s="46" t="str">
        <f>IF($F$3="prima serie","¯¯¯¯¯¯","")</f>
        <v>¯¯¯¯¯¯</v>
      </c>
      <c r="D7" s="47" t="str">
        <f>IF($F$3="seconda serie","¯¯¯¯¯","")</f>
        <v/>
      </c>
      <c r="E7" s="46" t="str">
        <f>IF($F$3="seconda serie","¯¯¯¯¯¯","")</f>
        <v/>
      </c>
      <c r="I7" s="4" t="s">
        <v>56</v>
      </c>
      <c r="J7" s="27">
        <v>6.33</v>
      </c>
      <c r="K7" s="3" t="s">
        <v>33</v>
      </c>
      <c r="L7" s="4" t="s">
        <v>64</v>
      </c>
      <c r="M7" s="57">
        <f>W94</f>
        <v>9.5613060659731861</v>
      </c>
      <c r="N7" s="3" t="s">
        <v>33</v>
      </c>
    </row>
    <row r="8" spans="1:23">
      <c r="B8" s="48" t="s">
        <v>51</v>
      </c>
      <c r="C8" s="48"/>
      <c r="D8" s="49" t="s">
        <v>52</v>
      </c>
      <c r="E8" s="48"/>
      <c r="F8" s="49" t="s">
        <v>74</v>
      </c>
      <c r="G8" s="48"/>
      <c r="I8" s="4" t="s">
        <v>57</v>
      </c>
      <c r="J8" s="27">
        <v>7.81</v>
      </c>
      <c r="K8" s="3" t="s">
        <v>33</v>
      </c>
      <c r="L8" s="4" t="s">
        <v>65</v>
      </c>
      <c r="M8" s="57">
        <f>W173</f>
        <v>9.2825235126729719</v>
      </c>
      <c r="N8" s="3" t="s">
        <v>33</v>
      </c>
    </row>
    <row r="9" spans="1:23">
      <c r="B9" s="19" t="s">
        <v>27</v>
      </c>
      <c r="C9" s="19"/>
      <c r="D9" s="50" t="s">
        <v>27</v>
      </c>
      <c r="E9" s="19"/>
      <c r="F9" s="50" t="s">
        <v>27</v>
      </c>
      <c r="G9" s="19"/>
      <c r="L9" s="4" t="s">
        <v>38</v>
      </c>
      <c r="M9" s="57">
        <f>U130</f>
        <v>616.88000000000011</v>
      </c>
      <c r="V9" s="48" t="s">
        <v>54</v>
      </c>
      <c r="W9" s="48"/>
    </row>
    <row r="10" spans="1:23">
      <c r="A10" s="4" t="s">
        <v>26</v>
      </c>
      <c r="B10" s="4" t="s">
        <v>28</v>
      </c>
      <c r="C10" s="4" t="s">
        <v>29</v>
      </c>
      <c r="D10" s="51" t="s">
        <v>28</v>
      </c>
      <c r="E10" s="4" t="s">
        <v>29</v>
      </c>
      <c r="F10" s="51" t="s">
        <v>28</v>
      </c>
      <c r="G10" s="4" t="s">
        <v>29</v>
      </c>
      <c r="L10" s="4" t="s">
        <v>39</v>
      </c>
      <c r="M10" s="57">
        <f>U171</f>
        <v>654.49</v>
      </c>
      <c r="V10" s="19" t="s">
        <v>27</v>
      </c>
      <c r="W10" s="19"/>
    </row>
    <row r="11" spans="1:23">
      <c r="A11" s="4">
        <v>1</v>
      </c>
      <c r="B11" s="60">
        <v>32.909999999999997</v>
      </c>
      <c r="C11" s="60">
        <v>9.8699999999999992</v>
      </c>
      <c r="D11" s="52"/>
      <c r="E11" s="69"/>
      <c r="F11" s="61" t="str">
        <f>IF(AND($G$5="si",B11&lt;&gt;"",D11&lt;&gt;""),(D11-B11)/B11,"")</f>
        <v/>
      </c>
      <c r="G11" s="28" t="str">
        <f>IF(AND($G$5="si",C11&lt;&gt;"",E11&lt;&gt;""),(E11-C11)/C11,"")</f>
        <v/>
      </c>
      <c r="V11" s="4" t="s">
        <v>28</v>
      </c>
      <c r="W11" s="4" t="s">
        <v>29</v>
      </c>
    </row>
    <row r="12" spans="1:23">
      <c r="A12" s="4">
        <f>IF(A11&lt;$C$3,A11+1,"")</f>
        <v>2</v>
      </c>
      <c r="B12" s="60">
        <v>41.31</v>
      </c>
      <c r="C12" s="60">
        <v>9.8699999999999992</v>
      </c>
      <c r="D12" s="52"/>
      <c r="E12" s="69"/>
      <c r="F12" s="61" t="str">
        <f t="shared" ref="F12:G50" si="0">IF(AND($G$5="si",B12&lt;&gt;"",D12&lt;&gt;""),(D12-B12)/B12,"")</f>
        <v/>
      </c>
      <c r="G12" s="28" t="str">
        <f t="shared" si="0"/>
        <v/>
      </c>
      <c r="U12" s="37">
        <v>1</v>
      </c>
      <c r="V12" s="40">
        <f>IF($F$3="prima serie",B11,D11)</f>
        <v>32.909999999999997</v>
      </c>
      <c r="W12" s="41">
        <f t="shared" ref="W12:W51" si="1">IF($F$3="prima serie",C11,E11)</f>
        <v>9.8699999999999992</v>
      </c>
    </row>
    <row r="13" spans="1:23">
      <c r="A13" s="4">
        <f t="shared" ref="A13:A20" si="2">IF(A12&lt;$C$3,A12+1,"")</f>
        <v>3</v>
      </c>
      <c r="B13" s="60">
        <v>32.909999999999997</v>
      </c>
      <c r="C13" s="60">
        <v>9.8699999999999992</v>
      </c>
      <c r="D13" s="52"/>
      <c r="E13" s="69"/>
      <c r="F13" s="61" t="str">
        <f t="shared" si="0"/>
        <v/>
      </c>
      <c r="G13" s="28" t="str">
        <f t="shared" si="0"/>
        <v/>
      </c>
      <c r="M13" s="4" t="s">
        <v>68</v>
      </c>
      <c r="O13" s="4" t="s">
        <v>37</v>
      </c>
      <c r="U13" s="38">
        <f>IF(U12&lt;$C$3,U12+1,"")</f>
        <v>2</v>
      </c>
      <c r="V13" s="42">
        <f t="shared" ref="V13:V51" si="3">IF($F$3="prima serie",B12,D12)</f>
        <v>41.31</v>
      </c>
      <c r="W13" s="43">
        <f t="shared" si="1"/>
        <v>9.8699999999999992</v>
      </c>
    </row>
    <row r="14" spans="1:23">
      <c r="A14" s="4">
        <f t="shared" si="2"/>
        <v>4</v>
      </c>
      <c r="B14" s="60">
        <v>4.97</v>
      </c>
      <c r="C14" s="60">
        <v>41.31</v>
      </c>
      <c r="D14" s="52"/>
      <c r="E14" s="69"/>
      <c r="F14" s="61" t="str">
        <f t="shared" si="0"/>
        <v/>
      </c>
      <c r="G14" s="28" t="str">
        <f t="shared" si="0"/>
        <v/>
      </c>
      <c r="L14" s="56" t="s">
        <v>66</v>
      </c>
      <c r="M14" s="57">
        <f>M5-J6</f>
        <v>-2.0438871487723258</v>
      </c>
      <c r="N14" s="3" t="s">
        <v>33</v>
      </c>
      <c r="O14" s="58">
        <f>ABS(M14)/V56</f>
        <v>9.0839428834325595E-2</v>
      </c>
      <c r="P14" s="29" t="str">
        <f>IF(O14&gt;Spiegazioni!$I$18,"  eccentricità troppo alta",IF(O14&gt;Spiegazioni!$F$18,"  eccentricità abbastanza alta",""))</f>
        <v xml:space="preserve">  eccentricità abbastanza alta</v>
      </c>
      <c r="U14" s="38">
        <f t="shared" ref="U14:U21" si="4">IF(U13&lt;$C$3,U13+1,"")</f>
        <v>3</v>
      </c>
      <c r="V14" s="42">
        <f t="shared" si="3"/>
        <v>32.909999999999997</v>
      </c>
      <c r="W14" s="43">
        <f t="shared" si="1"/>
        <v>9.8699999999999992</v>
      </c>
    </row>
    <row r="15" spans="1:23">
      <c r="A15" s="4">
        <f t="shared" si="2"/>
        <v>5</v>
      </c>
      <c r="B15" s="60">
        <v>6.19</v>
      </c>
      <c r="C15" s="60">
        <v>41.31</v>
      </c>
      <c r="D15" s="52"/>
      <c r="E15" s="69"/>
      <c r="F15" s="61" t="str">
        <f t="shared" si="0"/>
        <v/>
      </c>
      <c r="G15" s="28" t="str">
        <f t="shared" si="0"/>
        <v/>
      </c>
      <c r="L15" s="56" t="s">
        <v>67</v>
      </c>
      <c r="M15" s="57">
        <f>M6-J7</f>
        <v>-0.12472831020620045</v>
      </c>
      <c r="N15" s="3" t="s">
        <v>33</v>
      </c>
      <c r="O15" s="58">
        <f>ABS(M15)/V57</f>
        <v>7.9444783570828317E-3</v>
      </c>
      <c r="P15" s="29" t="str">
        <f>IF(O15&gt;Spiegazioni!$I$18,"  eccentricità troppo alta",IF(O15&gt;Spiegazioni!$F$18,"  eccentricità abbastanza alta",""))</f>
        <v/>
      </c>
      <c r="U15" s="38">
        <f t="shared" si="4"/>
        <v>4</v>
      </c>
      <c r="V15" s="42">
        <f t="shared" si="3"/>
        <v>4.97</v>
      </c>
      <c r="W15" s="43">
        <f t="shared" si="1"/>
        <v>41.31</v>
      </c>
    </row>
    <row r="16" spans="1:23">
      <c r="A16" s="4">
        <f t="shared" si="2"/>
        <v>6</v>
      </c>
      <c r="B16" s="60">
        <v>4.97</v>
      </c>
      <c r="C16" s="60">
        <v>41.31</v>
      </c>
      <c r="D16" s="52"/>
      <c r="E16" s="69"/>
      <c r="F16" s="61" t="str">
        <f t="shared" si="0"/>
        <v/>
      </c>
      <c r="G16" s="28" t="str">
        <f t="shared" si="0"/>
        <v/>
      </c>
      <c r="U16" s="38">
        <f t="shared" si="4"/>
        <v>5</v>
      </c>
      <c r="V16" s="42">
        <f t="shared" si="3"/>
        <v>6.19</v>
      </c>
      <c r="W16" s="43">
        <f t="shared" si="1"/>
        <v>41.31</v>
      </c>
    </row>
    <row r="17" spans="1:23">
      <c r="A17" s="4">
        <f t="shared" si="2"/>
        <v>7</v>
      </c>
      <c r="B17" s="60">
        <v>4.97</v>
      </c>
      <c r="C17" s="69">
        <v>41.31</v>
      </c>
      <c r="D17" s="52"/>
      <c r="E17" s="69"/>
      <c r="F17" s="61" t="str">
        <f t="shared" si="0"/>
        <v/>
      </c>
      <c r="G17" s="28" t="str">
        <f t="shared" si="0"/>
        <v/>
      </c>
      <c r="M17" s="4" t="s">
        <v>69</v>
      </c>
      <c r="U17" s="38">
        <f t="shared" si="4"/>
        <v>6</v>
      </c>
      <c r="V17" s="42">
        <f t="shared" si="3"/>
        <v>4.97</v>
      </c>
      <c r="W17" s="43">
        <f t="shared" si="1"/>
        <v>41.31</v>
      </c>
    </row>
    <row r="18" spans="1:23">
      <c r="A18" s="4">
        <f t="shared" si="2"/>
        <v>8</v>
      </c>
      <c r="B18" s="60">
        <v>6.19</v>
      </c>
      <c r="C18" s="60">
        <v>41.31</v>
      </c>
      <c r="D18" s="52"/>
      <c r="E18" s="69"/>
      <c r="F18" s="61" t="str">
        <f t="shared" si="0"/>
        <v/>
      </c>
      <c r="G18" s="28" t="str">
        <f t="shared" si="0"/>
        <v/>
      </c>
      <c r="L18" s="4" t="s">
        <v>70</v>
      </c>
      <c r="M18" s="57">
        <f>M7/$J$8</f>
        <v>1.2242389329030969</v>
      </c>
      <c r="N18" s="29" t="str">
        <f>IF(M18&lt;1,"  torsiodeformabile, non accettabile",IF(M18&lt;=Spiegazioni!$G$20,"  poco rigida torsionalmente",""))</f>
        <v/>
      </c>
      <c r="U18" s="38">
        <f t="shared" si="4"/>
        <v>7</v>
      </c>
      <c r="V18" s="42">
        <f t="shared" si="3"/>
        <v>4.97</v>
      </c>
      <c r="W18" s="43">
        <f t="shared" si="1"/>
        <v>41.31</v>
      </c>
    </row>
    <row r="19" spans="1:23">
      <c r="A19" s="4">
        <f t="shared" si="2"/>
        <v>9</v>
      </c>
      <c r="B19" s="60">
        <v>9.8699999999999992</v>
      </c>
      <c r="C19" s="60">
        <v>41.31</v>
      </c>
      <c r="D19" s="52"/>
      <c r="E19" s="69"/>
      <c r="F19" s="61" t="str">
        <f t="shared" si="0"/>
        <v/>
      </c>
      <c r="G19" s="28" t="str">
        <f t="shared" si="0"/>
        <v/>
      </c>
      <c r="L19" s="4" t="s">
        <v>71</v>
      </c>
      <c r="M19" s="57">
        <f>M8/$J$8</f>
        <v>1.188543343492058</v>
      </c>
      <c r="N19" s="29" t="str">
        <f>IF(M19&lt;1,"  torsiodeformabile, non accettabile",IF(M19&lt;=Spiegazioni!$G$20,"  poco rigida torsionalmente",""))</f>
        <v/>
      </c>
      <c r="U19" s="38">
        <f t="shared" si="4"/>
        <v>8</v>
      </c>
      <c r="V19" s="42">
        <f t="shared" si="3"/>
        <v>6.19</v>
      </c>
      <c r="W19" s="43">
        <f t="shared" si="1"/>
        <v>41.31</v>
      </c>
    </row>
    <row r="20" spans="1:23">
      <c r="A20" s="4">
        <f t="shared" si="2"/>
        <v>10</v>
      </c>
      <c r="B20" s="60">
        <v>41.31</v>
      </c>
      <c r="C20" s="60">
        <v>9.8699999999999992</v>
      </c>
      <c r="D20" s="52"/>
      <c r="E20" s="69"/>
      <c r="F20" s="61" t="str">
        <f t="shared" si="0"/>
        <v/>
      </c>
      <c r="G20" s="28" t="str">
        <f t="shared" si="0"/>
        <v/>
      </c>
      <c r="U20" s="38">
        <f t="shared" si="4"/>
        <v>9</v>
      </c>
      <c r="V20" s="42">
        <f t="shared" si="3"/>
        <v>9.8699999999999992</v>
      </c>
      <c r="W20" s="43">
        <f t="shared" si="1"/>
        <v>41.31</v>
      </c>
    </row>
    <row r="21" spans="1:23">
      <c r="A21" s="4">
        <f>IF(A20&lt;$C$3,A20+1,"")</f>
        <v>11</v>
      </c>
      <c r="B21" s="60">
        <v>41.31</v>
      </c>
      <c r="C21" s="60">
        <v>4.97</v>
      </c>
      <c r="D21" s="52"/>
      <c r="E21" s="69"/>
      <c r="F21" s="61" t="str">
        <f t="shared" si="0"/>
        <v/>
      </c>
      <c r="G21" s="28" t="str">
        <f t="shared" si="0"/>
        <v/>
      </c>
      <c r="U21" s="38">
        <f t="shared" si="4"/>
        <v>10</v>
      </c>
      <c r="V21" s="42">
        <f t="shared" si="3"/>
        <v>41.31</v>
      </c>
      <c r="W21" s="43">
        <f t="shared" si="1"/>
        <v>9.8699999999999992</v>
      </c>
    </row>
    <row r="22" spans="1:23">
      <c r="A22" s="4">
        <f t="shared" ref="A22:A30" si="5">IF(A21&lt;$C$3,A21+1,"")</f>
        <v>12</v>
      </c>
      <c r="B22" s="60">
        <v>41.31</v>
      </c>
      <c r="C22" s="60">
        <v>4.97</v>
      </c>
      <c r="D22" s="52"/>
      <c r="E22" s="69"/>
      <c r="F22" s="61" t="str">
        <f t="shared" si="0"/>
        <v/>
      </c>
      <c r="G22" s="28" t="str">
        <f t="shared" si="0"/>
        <v/>
      </c>
      <c r="U22" s="38">
        <f>IF(U21&lt;$C$3,U21+1,"")</f>
        <v>11</v>
      </c>
      <c r="V22" s="42">
        <f t="shared" si="3"/>
        <v>41.31</v>
      </c>
      <c r="W22" s="43">
        <f t="shared" si="1"/>
        <v>4.97</v>
      </c>
    </row>
    <row r="23" spans="1:23">
      <c r="A23" s="4">
        <f t="shared" si="5"/>
        <v>13</v>
      </c>
      <c r="B23" s="60">
        <v>9.8699999999999992</v>
      </c>
      <c r="C23" s="60">
        <v>32.909999999999997</v>
      </c>
      <c r="D23" s="52"/>
      <c r="E23" s="69"/>
      <c r="F23" s="61" t="str">
        <f t="shared" si="0"/>
        <v/>
      </c>
      <c r="G23" s="28" t="str">
        <f t="shared" si="0"/>
        <v/>
      </c>
      <c r="U23" s="38">
        <f t="shared" ref="U23:U31" si="6">IF(U22&lt;$C$3,U22+1,"")</f>
        <v>12</v>
      </c>
      <c r="V23" s="42">
        <f t="shared" si="3"/>
        <v>41.31</v>
      </c>
      <c r="W23" s="43">
        <f t="shared" si="1"/>
        <v>4.97</v>
      </c>
    </row>
    <row r="24" spans="1:23">
      <c r="A24" s="4">
        <f t="shared" si="5"/>
        <v>14</v>
      </c>
      <c r="B24" s="60">
        <v>4.97</v>
      </c>
      <c r="C24" s="60">
        <v>41.31</v>
      </c>
      <c r="D24" s="52"/>
      <c r="E24" s="69"/>
      <c r="F24" s="61" t="str">
        <f t="shared" si="0"/>
        <v/>
      </c>
      <c r="G24" s="28" t="str">
        <f t="shared" si="0"/>
        <v/>
      </c>
      <c r="U24" s="38">
        <f t="shared" si="6"/>
        <v>13</v>
      </c>
      <c r="V24" s="42">
        <f t="shared" si="3"/>
        <v>9.8699999999999992</v>
      </c>
      <c r="W24" s="43">
        <f t="shared" si="1"/>
        <v>32.909999999999997</v>
      </c>
    </row>
    <row r="25" spans="1:23">
      <c r="A25" s="4">
        <f t="shared" si="5"/>
        <v>15</v>
      </c>
      <c r="B25" s="60">
        <v>6.19</v>
      </c>
      <c r="C25" s="60">
        <v>41.31</v>
      </c>
      <c r="D25" s="52"/>
      <c r="E25" s="69"/>
      <c r="F25" s="61" t="str">
        <f t="shared" si="0"/>
        <v/>
      </c>
      <c r="G25" s="28" t="str">
        <f t="shared" si="0"/>
        <v/>
      </c>
      <c r="U25" s="38">
        <f t="shared" si="6"/>
        <v>14</v>
      </c>
      <c r="V25" s="42">
        <f t="shared" si="3"/>
        <v>4.97</v>
      </c>
      <c r="W25" s="43">
        <f t="shared" si="1"/>
        <v>41.31</v>
      </c>
    </row>
    <row r="26" spans="1:23">
      <c r="A26" s="4">
        <f t="shared" si="5"/>
        <v>16</v>
      </c>
      <c r="B26" s="60">
        <v>6.19</v>
      </c>
      <c r="C26" s="60">
        <v>41.31</v>
      </c>
      <c r="D26" s="52"/>
      <c r="E26" s="69"/>
      <c r="F26" s="61" t="str">
        <f t="shared" si="0"/>
        <v/>
      </c>
      <c r="G26" s="28" t="str">
        <f t="shared" si="0"/>
        <v/>
      </c>
      <c r="U26" s="38">
        <f t="shared" si="6"/>
        <v>15</v>
      </c>
      <c r="V26" s="42">
        <f t="shared" si="3"/>
        <v>6.19</v>
      </c>
      <c r="W26" s="43">
        <f t="shared" si="1"/>
        <v>41.31</v>
      </c>
    </row>
    <row r="27" spans="1:23">
      <c r="A27" s="4">
        <f t="shared" si="5"/>
        <v>17</v>
      </c>
      <c r="B27" s="60">
        <v>9.8699999999999992</v>
      </c>
      <c r="C27" s="60">
        <v>41.31</v>
      </c>
      <c r="D27" s="52"/>
      <c r="E27" s="69"/>
      <c r="F27" s="61" t="str">
        <f t="shared" si="0"/>
        <v/>
      </c>
      <c r="G27" s="28" t="str">
        <f t="shared" si="0"/>
        <v/>
      </c>
      <c r="U27" s="38">
        <f t="shared" si="6"/>
        <v>16</v>
      </c>
      <c r="V27" s="42">
        <f t="shared" si="3"/>
        <v>6.19</v>
      </c>
      <c r="W27" s="43">
        <f t="shared" si="1"/>
        <v>41.31</v>
      </c>
    </row>
    <row r="28" spans="1:23">
      <c r="A28" s="4">
        <f t="shared" si="5"/>
        <v>18</v>
      </c>
      <c r="B28" s="60">
        <v>41.31</v>
      </c>
      <c r="C28" s="60">
        <v>6.19</v>
      </c>
      <c r="D28" s="52"/>
      <c r="E28" s="69"/>
      <c r="F28" s="61" t="str">
        <f t="shared" si="0"/>
        <v/>
      </c>
      <c r="G28" s="28" t="str">
        <f t="shared" si="0"/>
        <v/>
      </c>
      <c r="U28" s="38">
        <f t="shared" si="6"/>
        <v>17</v>
      </c>
      <c r="V28" s="42">
        <f t="shared" si="3"/>
        <v>9.8699999999999992</v>
      </c>
      <c r="W28" s="43">
        <f t="shared" si="1"/>
        <v>41.31</v>
      </c>
    </row>
    <row r="29" spans="1:23">
      <c r="A29" s="4">
        <f t="shared" si="5"/>
        <v>19</v>
      </c>
      <c r="B29" s="60">
        <v>41.31</v>
      </c>
      <c r="C29" s="60">
        <v>6.19</v>
      </c>
      <c r="D29" s="52"/>
      <c r="E29" s="69"/>
      <c r="F29" s="61" t="str">
        <f t="shared" si="0"/>
        <v/>
      </c>
      <c r="G29" s="28" t="str">
        <f t="shared" si="0"/>
        <v/>
      </c>
      <c r="U29" s="38">
        <f t="shared" si="6"/>
        <v>18</v>
      </c>
      <c r="V29" s="42">
        <f t="shared" si="3"/>
        <v>41.31</v>
      </c>
      <c r="W29" s="43">
        <f t="shared" si="1"/>
        <v>6.19</v>
      </c>
    </row>
    <row r="30" spans="1:23">
      <c r="A30" s="4">
        <f t="shared" si="5"/>
        <v>20</v>
      </c>
      <c r="B30" s="60">
        <v>9.8699999999999992</v>
      </c>
      <c r="C30" s="60">
        <v>41.31</v>
      </c>
      <c r="D30" s="52"/>
      <c r="E30" s="69"/>
      <c r="F30" s="61" t="str">
        <f t="shared" si="0"/>
        <v/>
      </c>
      <c r="G30" s="28" t="str">
        <f t="shared" si="0"/>
        <v/>
      </c>
      <c r="U30" s="38">
        <f t="shared" si="6"/>
        <v>19</v>
      </c>
      <c r="V30" s="42">
        <f t="shared" si="3"/>
        <v>41.31</v>
      </c>
      <c r="W30" s="43">
        <f t="shared" si="1"/>
        <v>6.19</v>
      </c>
    </row>
    <row r="31" spans="1:23">
      <c r="A31" s="4">
        <f>IF(A30&lt;$C$3,A30+1,"")</f>
        <v>21</v>
      </c>
      <c r="B31" s="60">
        <v>32.909999999999997</v>
      </c>
      <c r="C31" s="60">
        <v>9.8699999999999992</v>
      </c>
      <c r="D31" s="52"/>
      <c r="E31" s="69"/>
      <c r="F31" s="61" t="str">
        <f t="shared" si="0"/>
        <v/>
      </c>
      <c r="G31" s="28" t="str">
        <f t="shared" si="0"/>
        <v/>
      </c>
      <c r="U31" s="38">
        <f t="shared" si="6"/>
        <v>20</v>
      </c>
      <c r="V31" s="42">
        <f t="shared" si="3"/>
        <v>9.8699999999999992</v>
      </c>
      <c r="W31" s="43">
        <f t="shared" si="1"/>
        <v>41.31</v>
      </c>
    </row>
    <row r="32" spans="1:23">
      <c r="A32" s="4">
        <f>IF(A31&lt;$C$3,A31+1,"")</f>
        <v>22</v>
      </c>
      <c r="B32" s="60">
        <v>41.31</v>
      </c>
      <c r="C32" s="60">
        <v>9.8699999999999992</v>
      </c>
      <c r="D32" s="52"/>
      <c r="E32" s="69"/>
      <c r="F32" s="61" t="str">
        <f t="shared" si="0"/>
        <v/>
      </c>
      <c r="G32" s="28" t="str">
        <f t="shared" si="0"/>
        <v/>
      </c>
      <c r="U32" s="38">
        <f>IF(U31&lt;$C$3,U31+1,"")</f>
        <v>21</v>
      </c>
      <c r="V32" s="42">
        <f t="shared" si="3"/>
        <v>32.909999999999997</v>
      </c>
      <c r="W32" s="43">
        <f t="shared" si="1"/>
        <v>9.8699999999999992</v>
      </c>
    </row>
    <row r="33" spans="1:23">
      <c r="A33" s="4">
        <f t="shared" ref="A33:A40" si="7">IF(A32&lt;$C$3,A32+1,"")</f>
        <v>23</v>
      </c>
      <c r="B33" s="60">
        <v>41.31</v>
      </c>
      <c r="C33" s="60">
        <v>9.8699999999999992</v>
      </c>
      <c r="D33" s="52"/>
      <c r="E33" s="69"/>
      <c r="F33" s="61" t="str">
        <f t="shared" si="0"/>
        <v/>
      </c>
      <c r="G33" s="28" t="str">
        <f t="shared" si="0"/>
        <v/>
      </c>
      <c r="U33" s="38">
        <f>IF(U32&lt;$C$3,U32+1,"")</f>
        <v>22</v>
      </c>
      <c r="V33" s="42">
        <f t="shared" si="3"/>
        <v>41.31</v>
      </c>
      <c r="W33" s="43">
        <f t="shared" si="1"/>
        <v>9.8699999999999992</v>
      </c>
    </row>
    <row r="34" spans="1:23">
      <c r="A34" s="4">
        <f t="shared" si="7"/>
        <v>24</v>
      </c>
      <c r="B34" s="60">
        <v>11.06</v>
      </c>
      <c r="C34" s="60">
        <v>32.909999999999997</v>
      </c>
      <c r="D34" s="52"/>
      <c r="E34" s="69"/>
      <c r="F34" s="61" t="str">
        <f t="shared" si="0"/>
        <v/>
      </c>
      <c r="G34" s="28" t="str">
        <f t="shared" si="0"/>
        <v/>
      </c>
      <c r="U34" s="38">
        <f t="shared" ref="U34:U41" si="8">IF(U33&lt;$C$3,U33+1,"")</f>
        <v>23</v>
      </c>
      <c r="V34" s="42">
        <f t="shared" si="3"/>
        <v>41.31</v>
      </c>
      <c r="W34" s="43">
        <f t="shared" si="1"/>
        <v>9.8699999999999992</v>
      </c>
    </row>
    <row r="35" spans="1:23">
      <c r="A35" s="4">
        <f t="shared" si="7"/>
        <v>25</v>
      </c>
      <c r="B35" s="60">
        <v>41.31</v>
      </c>
      <c r="C35" s="60">
        <v>4.97</v>
      </c>
      <c r="D35" s="52"/>
      <c r="E35" s="69"/>
      <c r="F35" s="61" t="str">
        <f t="shared" si="0"/>
        <v/>
      </c>
      <c r="G35" s="28" t="str">
        <f t="shared" si="0"/>
        <v/>
      </c>
      <c r="U35" s="38">
        <f t="shared" si="8"/>
        <v>24</v>
      </c>
      <c r="V35" s="42">
        <f t="shared" si="3"/>
        <v>11.06</v>
      </c>
      <c r="W35" s="43">
        <f t="shared" si="1"/>
        <v>32.909999999999997</v>
      </c>
    </row>
    <row r="36" spans="1:23">
      <c r="A36" s="4">
        <f t="shared" si="7"/>
        <v>26</v>
      </c>
      <c r="B36" s="60">
        <v>41.31</v>
      </c>
      <c r="C36" s="60">
        <v>4.97</v>
      </c>
      <c r="D36" s="52"/>
      <c r="E36" s="69"/>
      <c r="F36" s="61" t="str">
        <f t="shared" si="0"/>
        <v/>
      </c>
      <c r="G36" s="28" t="str">
        <f t="shared" si="0"/>
        <v/>
      </c>
      <c r="U36" s="38">
        <f t="shared" si="8"/>
        <v>25</v>
      </c>
      <c r="V36" s="42">
        <f t="shared" si="3"/>
        <v>41.31</v>
      </c>
      <c r="W36" s="43">
        <f t="shared" si="1"/>
        <v>4.97</v>
      </c>
    </row>
    <row r="37" spans="1:23">
      <c r="A37" s="4">
        <f t="shared" si="7"/>
        <v>27</v>
      </c>
      <c r="B37" s="60">
        <v>9.8699999999999992</v>
      </c>
      <c r="C37" s="60">
        <v>32.909999999999997</v>
      </c>
      <c r="D37" s="52"/>
      <c r="E37" s="69"/>
      <c r="F37" s="61" t="str">
        <f t="shared" si="0"/>
        <v/>
      </c>
      <c r="G37" s="28" t="str">
        <f t="shared" si="0"/>
        <v/>
      </c>
      <c r="U37" s="38">
        <f t="shared" si="8"/>
        <v>26</v>
      </c>
      <c r="V37" s="42">
        <f t="shared" si="3"/>
        <v>41.31</v>
      </c>
      <c r="W37" s="43">
        <f t="shared" si="1"/>
        <v>4.97</v>
      </c>
    </row>
    <row r="38" spans="1:23">
      <c r="A38" s="4" t="str">
        <f t="shared" si="7"/>
        <v/>
      </c>
      <c r="B38" s="60"/>
      <c r="C38" s="60"/>
      <c r="D38" s="52"/>
      <c r="E38" s="60"/>
      <c r="F38" s="61" t="str">
        <f t="shared" si="0"/>
        <v/>
      </c>
      <c r="G38" s="28" t="str">
        <f t="shared" si="0"/>
        <v/>
      </c>
      <c r="U38" s="38">
        <f t="shared" si="8"/>
        <v>27</v>
      </c>
      <c r="V38" s="42">
        <f t="shared" si="3"/>
        <v>9.8699999999999992</v>
      </c>
      <c r="W38" s="43">
        <f t="shared" si="1"/>
        <v>32.909999999999997</v>
      </c>
    </row>
    <row r="39" spans="1:23">
      <c r="A39" s="4" t="str">
        <f t="shared" si="7"/>
        <v/>
      </c>
      <c r="B39" s="60"/>
      <c r="C39" s="60"/>
      <c r="D39" s="52"/>
      <c r="E39" s="60"/>
      <c r="F39" s="61" t="str">
        <f t="shared" si="0"/>
        <v/>
      </c>
      <c r="G39" s="28" t="str">
        <f t="shared" si="0"/>
        <v/>
      </c>
      <c r="U39" s="38" t="str">
        <f t="shared" si="8"/>
        <v/>
      </c>
      <c r="V39" s="42">
        <f t="shared" si="3"/>
        <v>0</v>
      </c>
      <c r="W39" s="43">
        <f t="shared" si="1"/>
        <v>0</v>
      </c>
    </row>
    <row r="40" spans="1:23">
      <c r="A40" s="4" t="str">
        <f t="shared" si="7"/>
        <v/>
      </c>
      <c r="B40" s="60"/>
      <c r="C40" s="60"/>
      <c r="D40" s="52"/>
      <c r="E40" s="60"/>
      <c r="F40" s="61" t="str">
        <f t="shared" si="0"/>
        <v/>
      </c>
      <c r="G40" s="28" t="str">
        <f t="shared" si="0"/>
        <v/>
      </c>
      <c r="U40" s="38" t="str">
        <f t="shared" si="8"/>
        <v/>
      </c>
      <c r="V40" s="42">
        <f t="shared" si="3"/>
        <v>0</v>
      </c>
      <c r="W40" s="43">
        <f t="shared" si="1"/>
        <v>0</v>
      </c>
    </row>
    <row r="41" spans="1:23">
      <c r="A41" s="4" t="str">
        <f>IF(A40&lt;$C$3,A40+1,"")</f>
        <v/>
      </c>
      <c r="B41" s="60"/>
      <c r="C41" s="60"/>
      <c r="D41" s="52"/>
      <c r="E41" s="60"/>
      <c r="F41" s="61" t="str">
        <f t="shared" si="0"/>
        <v/>
      </c>
      <c r="G41" s="28" t="str">
        <f t="shared" si="0"/>
        <v/>
      </c>
      <c r="U41" s="38" t="str">
        <f t="shared" si="8"/>
        <v/>
      </c>
      <c r="V41" s="42">
        <f t="shared" si="3"/>
        <v>0</v>
      </c>
      <c r="W41" s="43">
        <f t="shared" si="1"/>
        <v>0</v>
      </c>
    </row>
    <row r="42" spans="1:23">
      <c r="A42" s="4" t="str">
        <f>IF(A41&lt;$C$3,A41+1,"")</f>
        <v/>
      </c>
      <c r="B42" s="60"/>
      <c r="C42" s="60"/>
      <c r="D42" s="52"/>
      <c r="E42" s="60"/>
      <c r="F42" s="61" t="str">
        <f t="shared" si="0"/>
        <v/>
      </c>
      <c r="G42" s="28" t="str">
        <f t="shared" si="0"/>
        <v/>
      </c>
      <c r="U42" s="38" t="str">
        <f>IF(U41&lt;$C$3,U41+1,"")</f>
        <v/>
      </c>
      <c r="V42" s="42">
        <f t="shared" si="3"/>
        <v>0</v>
      </c>
      <c r="W42" s="43">
        <f t="shared" si="1"/>
        <v>0</v>
      </c>
    </row>
    <row r="43" spans="1:23">
      <c r="A43" s="4" t="str">
        <f t="shared" ref="A43:A50" si="9">IF(A42&lt;$C$3,A42+1,"")</f>
        <v/>
      </c>
      <c r="B43" s="60"/>
      <c r="C43" s="60"/>
      <c r="D43" s="52"/>
      <c r="E43" s="60"/>
      <c r="F43" s="61" t="str">
        <f t="shared" si="0"/>
        <v/>
      </c>
      <c r="G43" s="28" t="str">
        <f t="shared" si="0"/>
        <v/>
      </c>
      <c r="U43" s="38" t="str">
        <f>IF(U42&lt;$C$3,U42+1,"")</f>
        <v/>
      </c>
      <c r="V43" s="42">
        <f t="shared" si="3"/>
        <v>0</v>
      </c>
      <c r="W43" s="43">
        <f t="shared" si="1"/>
        <v>0</v>
      </c>
    </row>
    <row r="44" spans="1:23">
      <c r="A44" s="4" t="str">
        <f t="shared" si="9"/>
        <v/>
      </c>
      <c r="B44" s="60"/>
      <c r="C44" s="60"/>
      <c r="D44" s="52"/>
      <c r="E44" s="60"/>
      <c r="F44" s="61" t="str">
        <f t="shared" si="0"/>
        <v/>
      </c>
      <c r="G44" s="28" t="str">
        <f t="shared" si="0"/>
        <v/>
      </c>
      <c r="U44" s="38" t="str">
        <f t="shared" ref="U44:U51" si="10">IF(U43&lt;$C$3,U43+1,"")</f>
        <v/>
      </c>
      <c r="V44" s="42">
        <f t="shared" si="3"/>
        <v>0</v>
      </c>
      <c r="W44" s="43">
        <f t="shared" si="1"/>
        <v>0</v>
      </c>
    </row>
    <row r="45" spans="1:23">
      <c r="A45" s="4" t="str">
        <f t="shared" si="9"/>
        <v/>
      </c>
      <c r="B45" s="60"/>
      <c r="C45" s="60"/>
      <c r="D45" s="52"/>
      <c r="E45" s="60"/>
      <c r="F45" s="61" t="str">
        <f t="shared" si="0"/>
        <v/>
      </c>
      <c r="G45" s="28" t="str">
        <f t="shared" si="0"/>
        <v/>
      </c>
      <c r="U45" s="38" t="str">
        <f t="shared" si="10"/>
        <v/>
      </c>
      <c r="V45" s="42">
        <f t="shared" si="3"/>
        <v>0</v>
      </c>
      <c r="W45" s="43">
        <f t="shared" si="1"/>
        <v>0</v>
      </c>
    </row>
    <row r="46" spans="1:23">
      <c r="A46" s="4" t="str">
        <f t="shared" si="9"/>
        <v/>
      </c>
      <c r="B46" s="60"/>
      <c r="C46" s="60"/>
      <c r="D46" s="52"/>
      <c r="E46" s="60"/>
      <c r="F46" s="61" t="str">
        <f t="shared" si="0"/>
        <v/>
      </c>
      <c r="G46" s="28" t="str">
        <f t="shared" si="0"/>
        <v/>
      </c>
      <c r="U46" s="38" t="str">
        <f t="shared" si="10"/>
        <v/>
      </c>
      <c r="V46" s="42">
        <f t="shared" si="3"/>
        <v>0</v>
      </c>
      <c r="W46" s="43">
        <f t="shared" si="1"/>
        <v>0</v>
      </c>
    </row>
    <row r="47" spans="1:23">
      <c r="A47" s="4" t="str">
        <f t="shared" si="9"/>
        <v/>
      </c>
      <c r="B47" s="60"/>
      <c r="C47" s="60"/>
      <c r="D47" s="52"/>
      <c r="E47" s="60"/>
      <c r="F47" s="61" t="str">
        <f t="shared" si="0"/>
        <v/>
      </c>
      <c r="G47" s="28" t="str">
        <f t="shared" si="0"/>
        <v/>
      </c>
      <c r="U47" s="38" t="str">
        <f t="shared" si="10"/>
        <v/>
      </c>
      <c r="V47" s="42">
        <f t="shared" si="3"/>
        <v>0</v>
      </c>
      <c r="W47" s="43">
        <f t="shared" si="1"/>
        <v>0</v>
      </c>
    </row>
    <row r="48" spans="1:23">
      <c r="A48" s="4" t="str">
        <f t="shared" si="9"/>
        <v/>
      </c>
      <c r="B48" s="60"/>
      <c r="C48" s="60"/>
      <c r="D48" s="52"/>
      <c r="E48" s="60"/>
      <c r="F48" s="61" t="str">
        <f t="shared" si="0"/>
        <v/>
      </c>
      <c r="G48" s="28" t="str">
        <f t="shared" si="0"/>
        <v/>
      </c>
      <c r="U48" s="38" t="str">
        <f t="shared" si="10"/>
        <v/>
      </c>
      <c r="V48" s="42">
        <f t="shared" si="3"/>
        <v>0</v>
      </c>
      <c r="W48" s="43">
        <f t="shared" si="1"/>
        <v>0</v>
      </c>
    </row>
    <row r="49" spans="1:23">
      <c r="A49" s="4" t="str">
        <f t="shared" si="9"/>
        <v/>
      </c>
      <c r="B49" s="60"/>
      <c r="C49" s="60"/>
      <c r="D49" s="52"/>
      <c r="E49" s="60"/>
      <c r="F49" s="61" t="str">
        <f t="shared" si="0"/>
        <v/>
      </c>
      <c r="G49" s="28" t="str">
        <f t="shared" si="0"/>
        <v/>
      </c>
      <c r="U49" s="38" t="str">
        <f t="shared" si="10"/>
        <v/>
      </c>
      <c r="V49" s="42">
        <f t="shared" si="3"/>
        <v>0</v>
      </c>
      <c r="W49" s="43">
        <f t="shared" si="1"/>
        <v>0</v>
      </c>
    </row>
    <row r="50" spans="1:23">
      <c r="A50" s="4" t="str">
        <f t="shared" si="9"/>
        <v/>
      </c>
      <c r="B50" s="60"/>
      <c r="C50" s="60"/>
      <c r="D50" s="52"/>
      <c r="E50" s="60"/>
      <c r="F50" s="61" t="str">
        <f t="shared" si="0"/>
        <v/>
      </c>
      <c r="G50" s="28" t="str">
        <f t="shared" si="0"/>
        <v/>
      </c>
      <c r="U50" s="38" t="str">
        <f t="shared" si="10"/>
        <v/>
      </c>
      <c r="V50" s="42">
        <f t="shared" si="3"/>
        <v>0</v>
      </c>
      <c r="W50" s="43">
        <f t="shared" si="1"/>
        <v>0</v>
      </c>
    </row>
    <row r="51" spans="1:23">
      <c r="U51" s="39" t="str">
        <f t="shared" si="10"/>
        <v/>
      </c>
      <c r="V51" s="44">
        <f t="shared" si="3"/>
        <v>0</v>
      </c>
      <c r="W51" s="45">
        <f t="shared" si="1"/>
        <v>0</v>
      </c>
    </row>
    <row r="52" spans="1:23">
      <c r="A52" s="5" t="s">
        <v>30</v>
      </c>
    </row>
    <row r="53" spans="1:23">
      <c r="A53" s="3" t="s">
        <v>31</v>
      </c>
    </row>
    <row r="54" spans="1:23">
      <c r="A54" s="3" t="s">
        <v>32</v>
      </c>
    </row>
    <row r="56" spans="1:23">
      <c r="B56" s="4" t="s">
        <v>0</v>
      </c>
      <c r="C56" s="23">
        <v>0.15</v>
      </c>
      <c r="D56" s="20"/>
      <c r="E56" s="23">
        <v>4.8499999999999996</v>
      </c>
      <c r="F56" s="20"/>
      <c r="G56" s="23">
        <v>8.65</v>
      </c>
      <c r="H56" s="20"/>
      <c r="I56" s="23">
        <v>11.65</v>
      </c>
      <c r="J56" s="20"/>
      <c r="K56" s="23">
        <v>14.85</v>
      </c>
      <c r="L56" s="20"/>
      <c r="M56" s="23">
        <v>19.05</v>
      </c>
      <c r="N56" s="20"/>
      <c r="O56" s="23">
        <v>22.65</v>
      </c>
      <c r="Q56" s="23"/>
      <c r="S56" s="23"/>
      <c r="U56" s="4" t="s">
        <v>35</v>
      </c>
      <c r="V56" s="25">
        <f>MAX(C56:S56)-MIN(C56:S56)</f>
        <v>22.5</v>
      </c>
      <c r="W56" s="3" t="s">
        <v>33</v>
      </c>
    </row>
    <row r="57" spans="1:23">
      <c r="A57" s="20"/>
      <c r="U57" s="4" t="s">
        <v>36</v>
      </c>
      <c r="V57" s="25">
        <f>MAX(A59:A89)-MIN(A59:A89)</f>
        <v>15.7</v>
      </c>
      <c r="W57" s="3" t="s">
        <v>33</v>
      </c>
    </row>
    <row r="58" spans="1:23">
      <c r="A58" s="20" t="s">
        <v>1</v>
      </c>
    </row>
    <row r="59" spans="1:23">
      <c r="A59" s="23">
        <v>15.85</v>
      </c>
      <c r="C59" s="59">
        <v>1</v>
      </c>
      <c r="E59" s="59">
        <v>2</v>
      </c>
      <c r="G59" s="59">
        <v>3</v>
      </c>
      <c r="I59" s="59"/>
      <c r="K59" s="59"/>
      <c r="M59" s="59"/>
      <c r="O59" s="59"/>
      <c r="Q59" s="59"/>
      <c r="S59" s="59"/>
    </row>
    <row r="60" spans="1:23">
      <c r="A60" s="20"/>
    </row>
    <row r="61" spans="1:23">
      <c r="A61" s="20"/>
    </row>
    <row r="62" spans="1:23">
      <c r="A62" s="20"/>
    </row>
    <row r="63" spans="1:23">
      <c r="A63" s="20"/>
    </row>
    <row r="64" spans="1:23">
      <c r="A64" s="23">
        <v>12.25</v>
      </c>
      <c r="C64" s="59">
        <v>4</v>
      </c>
      <c r="E64" s="59">
        <v>5</v>
      </c>
      <c r="G64" s="59">
        <v>6</v>
      </c>
      <c r="I64" s="59"/>
      <c r="K64" s="59"/>
      <c r="M64" s="59"/>
      <c r="O64" s="59"/>
      <c r="Q64" s="59"/>
      <c r="S64" s="59"/>
    </row>
    <row r="65" spans="1:19">
      <c r="A65" s="20"/>
    </row>
    <row r="66" spans="1:19">
      <c r="A66" s="20"/>
    </row>
    <row r="67" spans="1:19">
      <c r="A67" s="20"/>
    </row>
    <row r="68" spans="1:19">
      <c r="A68" s="20"/>
    </row>
    <row r="69" spans="1:19">
      <c r="A69" s="23">
        <v>8.75</v>
      </c>
      <c r="C69" s="59">
        <v>7</v>
      </c>
      <c r="E69" s="59">
        <v>8</v>
      </c>
      <c r="G69" s="59">
        <v>9</v>
      </c>
      <c r="I69" s="59">
        <v>10</v>
      </c>
      <c r="K69" s="59">
        <v>11</v>
      </c>
      <c r="M69" s="59">
        <v>12</v>
      </c>
      <c r="O69" s="59">
        <v>13</v>
      </c>
      <c r="Q69" s="59"/>
      <c r="S69" s="59"/>
    </row>
    <row r="70" spans="1:19">
      <c r="A70" s="20"/>
    </row>
    <row r="71" spans="1:19">
      <c r="A71" s="20"/>
    </row>
    <row r="72" spans="1:19">
      <c r="A72" s="20"/>
    </row>
    <row r="73" spans="1:19">
      <c r="A73" s="20"/>
    </row>
    <row r="74" spans="1:19">
      <c r="A74" s="23">
        <v>4.55</v>
      </c>
      <c r="C74" s="59">
        <v>14</v>
      </c>
      <c r="E74" s="59">
        <v>15</v>
      </c>
      <c r="G74" s="59">
        <v>16</v>
      </c>
      <c r="I74" s="59">
        <v>17</v>
      </c>
      <c r="K74" s="59">
        <v>18</v>
      </c>
      <c r="M74" s="59">
        <v>19</v>
      </c>
      <c r="O74" s="59">
        <v>20</v>
      </c>
      <c r="Q74" s="59"/>
      <c r="S74" s="59"/>
    </row>
    <row r="75" spans="1:19">
      <c r="A75" s="20"/>
    </row>
    <row r="76" spans="1:19">
      <c r="A76" s="20"/>
    </row>
    <row r="77" spans="1:19">
      <c r="A77" s="20"/>
    </row>
    <row r="78" spans="1:19">
      <c r="A78" s="20"/>
    </row>
    <row r="79" spans="1:19">
      <c r="A79" s="23">
        <v>0.15</v>
      </c>
      <c r="C79" s="59">
        <v>21</v>
      </c>
      <c r="E79" s="59">
        <v>22</v>
      </c>
      <c r="G79" s="59">
        <v>23</v>
      </c>
      <c r="I79" s="59">
        <v>24</v>
      </c>
      <c r="K79" s="59">
        <v>25</v>
      </c>
      <c r="M79" s="59">
        <v>26</v>
      </c>
      <c r="O79" s="59">
        <v>27</v>
      </c>
      <c r="Q79" s="59"/>
      <c r="S79" s="59"/>
    </row>
    <row r="80" spans="1:19">
      <c r="A80" s="20"/>
    </row>
    <row r="84" spans="1:23">
      <c r="A84" s="23"/>
      <c r="C84" s="59"/>
      <c r="E84" s="59"/>
      <c r="G84" s="59"/>
      <c r="I84" s="59"/>
      <c r="K84" s="59"/>
      <c r="M84" s="59"/>
      <c r="O84" s="59"/>
      <c r="Q84" s="59"/>
      <c r="S84" s="59"/>
    </row>
    <row r="89" spans="1:23">
      <c r="A89" s="23"/>
      <c r="C89" s="59"/>
      <c r="E89" s="59"/>
      <c r="G89" s="59"/>
      <c r="I89" s="59"/>
      <c r="K89" s="59"/>
      <c r="M89" s="59"/>
      <c r="O89" s="59"/>
      <c r="Q89" s="59"/>
      <c r="S89" s="59"/>
    </row>
    <row r="92" spans="1:23">
      <c r="A92" s="5" t="s">
        <v>11</v>
      </c>
    </row>
    <row r="93" spans="1:23">
      <c r="W93" s="6" t="s">
        <v>9</v>
      </c>
    </row>
    <row r="94" spans="1:23">
      <c r="B94" s="4" t="s">
        <v>0</v>
      </c>
      <c r="C94" s="21">
        <f>IF(C56="","",C56)</f>
        <v>0.15</v>
      </c>
      <c r="D94" s="8"/>
      <c r="E94" s="21">
        <f>IF(E56="","",E56)</f>
        <v>4.8499999999999996</v>
      </c>
      <c r="F94" s="8"/>
      <c r="G94" s="21">
        <f>IF(G56="","",G56)</f>
        <v>8.65</v>
      </c>
      <c r="H94" s="8"/>
      <c r="I94" s="21">
        <f>IF(I56="","",I56)</f>
        <v>11.65</v>
      </c>
      <c r="J94" s="8"/>
      <c r="K94" s="21">
        <f>IF(K56="","",K56)</f>
        <v>14.85</v>
      </c>
      <c r="L94" s="8"/>
      <c r="M94" s="21">
        <f>IF(M56="","",M56)</f>
        <v>19.05</v>
      </c>
      <c r="N94" s="8"/>
      <c r="O94" s="21">
        <f>IF(O56="","",O56)</f>
        <v>22.65</v>
      </c>
      <c r="Q94" s="21" t="str">
        <f>IF(Q56="","",Q56)</f>
        <v/>
      </c>
      <c r="S94" s="21" t="str">
        <f>IF(S56="","",S56)</f>
        <v/>
      </c>
      <c r="U94" s="9" t="s">
        <v>7</v>
      </c>
      <c r="V94" s="10">
        <f>V130/U130</f>
        <v>6.2052716897937996</v>
      </c>
      <c r="W94" s="11">
        <f>SQRT(W135/U130)</f>
        <v>9.5613060659731861</v>
      </c>
    </row>
    <row r="96" spans="1:23">
      <c r="A96" s="4" t="s">
        <v>1</v>
      </c>
      <c r="U96" s="4" t="s">
        <v>2</v>
      </c>
      <c r="V96" s="4" t="s">
        <v>5</v>
      </c>
      <c r="W96" s="4" t="s">
        <v>6</v>
      </c>
    </row>
    <row r="97" spans="1:23">
      <c r="A97" s="21">
        <f>IF(A59="","",A59)</f>
        <v>15.85</v>
      </c>
      <c r="C97" s="7">
        <f>IF(C59="","",VLOOKUP(C59,$U$12:$W$51,2,FALSE))</f>
        <v>32.909999999999997</v>
      </c>
      <c r="D97" s="24"/>
      <c r="E97" s="7">
        <f>IF(E59="","",VLOOKUP(E59,$U$12:$W$51,2,FALSE))</f>
        <v>41.31</v>
      </c>
      <c r="F97" s="24"/>
      <c r="G97" s="7">
        <f>IF(G59="","",VLOOKUP(G59,$U$12:$W$51,2,FALSE))</f>
        <v>32.909999999999997</v>
      </c>
      <c r="H97" s="24"/>
      <c r="I97" s="7" t="str">
        <f>IF(I59="","",VLOOKUP(I59,$U$12:$W$51,2,FALSE))</f>
        <v/>
      </c>
      <c r="J97" s="24"/>
      <c r="K97" s="7" t="str">
        <f>IF(K59="","",VLOOKUP(K59,$U$12:$W$51,2,FALSE))</f>
        <v/>
      </c>
      <c r="L97" s="24"/>
      <c r="M97" s="7" t="str">
        <f>IF(M59="","",VLOOKUP(M59,$U$12:$W$51,2,FALSE))</f>
        <v/>
      </c>
      <c r="N97" s="24"/>
      <c r="O97" s="7" t="str">
        <f>IF(O59="","",VLOOKUP(O59,$U$12:$W$51,2,FALSE))</f>
        <v/>
      </c>
      <c r="Q97" s="7" t="str">
        <f>IF(Q59="","",VLOOKUP(Q59,$U$12:$W$51,2,FALSE))</f>
        <v/>
      </c>
      <c r="S97" s="7" t="str">
        <f>IF(S59="","",VLOOKUP(S59,$U$12:$W$51,2,FALSE))</f>
        <v/>
      </c>
      <c r="U97" s="25">
        <f>IF(A97="","",SUM(C97:S97))</f>
        <v>107.13</v>
      </c>
      <c r="V97" s="12">
        <f>IF(A97="","",U97*A97)</f>
        <v>1698.0104999999999</v>
      </c>
      <c r="W97" s="13">
        <f>IF(A97="","",U97*A97^2)</f>
        <v>26913.466424999999</v>
      </c>
    </row>
    <row r="98" spans="1:23">
      <c r="A98" s="8"/>
      <c r="C98" s="24"/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  <c r="O98" s="24"/>
      <c r="V98" s="12"/>
      <c r="W98" s="13"/>
    </row>
    <row r="99" spans="1:23">
      <c r="A99" s="8"/>
      <c r="C99" s="24"/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  <c r="O99" s="24"/>
      <c r="V99" s="12"/>
      <c r="W99" s="13"/>
    </row>
    <row r="100" spans="1:23">
      <c r="A100" s="8"/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  <c r="O100" s="24"/>
      <c r="V100" s="12"/>
      <c r="W100" s="13"/>
    </row>
    <row r="101" spans="1:23">
      <c r="A101" s="8"/>
      <c r="C101" s="24"/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V101" s="12"/>
      <c r="W101" s="13"/>
    </row>
    <row r="102" spans="1:23">
      <c r="A102" s="21">
        <f>IF(A64="","",A64)</f>
        <v>12.25</v>
      </c>
      <c r="C102" s="7">
        <f>IF(C64="","",VLOOKUP(C64,$U$12:$W$51,2,FALSE))</f>
        <v>4.97</v>
      </c>
      <c r="D102" s="24"/>
      <c r="E102" s="7">
        <f>IF(E64="","",VLOOKUP(E64,$U$12:$W$51,2,FALSE))</f>
        <v>6.19</v>
      </c>
      <c r="F102" s="24"/>
      <c r="G102" s="7">
        <f>IF(G64="","",VLOOKUP(G64,$U$12:$W$51,2,FALSE))</f>
        <v>4.97</v>
      </c>
      <c r="H102" s="24"/>
      <c r="I102" s="7" t="str">
        <f>IF(I64="","",VLOOKUP(I64,$U$12:$W$51,2,FALSE))</f>
        <v/>
      </c>
      <c r="J102" s="24"/>
      <c r="K102" s="7" t="str">
        <f>IF(K64="","",VLOOKUP(K64,$U$12:$W$51,2,FALSE))</f>
        <v/>
      </c>
      <c r="L102" s="24"/>
      <c r="M102" s="7" t="str">
        <f>IF(M64="","",VLOOKUP(M64,$U$12:$W$51,2,FALSE))</f>
        <v/>
      </c>
      <c r="N102" s="24"/>
      <c r="O102" s="7" t="str">
        <f>IF(O64="","",VLOOKUP(O64,$U$12:$W$51,2,FALSE))</f>
        <v/>
      </c>
      <c r="Q102" s="7" t="str">
        <f>IF(Q64="","",VLOOKUP(Q64,$U$12:$W$51,2,FALSE))</f>
        <v/>
      </c>
      <c r="S102" s="7" t="str">
        <f>IF(S64="","",VLOOKUP(S64,$U$12:$W$51,2,FALSE))</f>
        <v/>
      </c>
      <c r="U102" s="25">
        <f>IF(A102="","",SUM(C102:S102))</f>
        <v>16.13</v>
      </c>
      <c r="V102" s="12">
        <f>IF(A102="","",U102*A102)</f>
        <v>197.5925</v>
      </c>
      <c r="W102" s="13">
        <f>IF(A102="","",U102*A102^2)</f>
        <v>2420.5081249999998</v>
      </c>
    </row>
    <row r="103" spans="1:23">
      <c r="A103" s="8"/>
      <c r="C103" s="24"/>
      <c r="D103" s="24"/>
      <c r="E103" s="24"/>
      <c r="F103" s="24"/>
      <c r="G103" s="24"/>
      <c r="H103" s="24"/>
      <c r="I103" s="24"/>
      <c r="J103" s="24"/>
      <c r="K103" s="24"/>
      <c r="L103" s="24"/>
      <c r="M103" s="24"/>
      <c r="N103" s="24"/>
      <c r="O103" s="24"/>
      <c r="V103" s="12"/>
      <c r="W103" s="13"/>
    </row>
    <row r="104" spans="1:23">
      <c r="A104" s="8"/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V104" s="12"/>
      <c r="W104" s="13"/>
    </row>
    <row r="105" spans="1:23">
      <c r="A105" s="8"/>
      <c r="C105" s="24"/>
      <c r="D105" s="24"/>
      <c r="E105" s="24"/>
      <c r="F105" s="24"/>
      <c r="G105" s="24"/>
      <c r="H105" s="24"/>
      <c r="I105" s="24"/>
      <c r="J105" s="24"/>
      <c r="K105" s="24"/>
      <c r="L105" s="24"/>
      <c r="M105" s="24"/>
      <c r="N105" s="24"/>
      <c r="O105" s="24"/>
      <c r="V105" s="12"/>
      <c r="W105" s="13"/>
    </row>
    <row r="106" spans="1:23">
      <c r="A106" s="8"/>
      <c r="C106" s="24"/>
      <c r="D106" s="24"/>
      <c r="E106" s="24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V106" s="12"/>
      <c r="W106" s="13"/>
    </row>
    <row r="107" spans="1:23">
      <c r="A107" s="21">
        <f>IF(A69="","",A69)</f>
        <v>8.75</v>
      </c>
      <c r="C107" s="7">
        <f>IF(C69="","",VLOOKUP(C69,$U$12:$W$51,2,FALSE))</f>
        <v>4.97</v>
      </c>
      <c r="D107" s="24"/>
      <c r="E107" s="7">
        <f>IF(E69="","",VLOOKUP(E69,$U$12:$W$51,2,FALSE))</f>
        <v>6.19</v>
      </c>
      <c r="F107" s="24"/>
      <c r="G107" s="7">
        <f>IF(G69="","",VLOOKUP(G69,$U$12:$W$51,2,FALSE))</f>
        <v>9.8699999999999992</v>
      </c>
      <c r="H107" s="24"/>
      <c r="I107" s="7">
        <f>IF(I69="","",VLOOKUP(I69,$U$12:$W$51,2,FALSE))</f>
        <v>41.31</v>
      </c>
      <c r="J107" s="24"/>
      <c r="K107" s="7">
        <f>IF(K69="","",VLOOKUP(K69,$U$12:$W$51,2,FALSE))</f>
        <v>41.31</v>
      </c>
      <c r="L107" s="24"/>
      <c r="M107" s="7">
        <f>IF(M69="","",VLOOKUP(M69,$U$12:$W$51,2,FALSE))</f>
        <v>41.31</v>
      </c>
      <c r="N107" s="24"/>
      <c r="O107" s="7">
        <f>IF(O69="","",VLOOKUP(O69,$U$12:$W$51,2,FALSE))</f>
        <v>9.8699999999999992</v>
      </c>
      <c r="Q107" s="7" t="str">
        <f>IF(Q69="","",VLOOKUP(Q69,$U$12:$W$51,2,FALSE))</f>
        <v/>
      </c>
      <c r="S107" s="7" t="str">
        <f>IF(S69="","",VLOOKUP(S69,$U$12:$W$51,2,FALSE))</f>
        <v/>
      </c>
      <c r="U107" s="25">
        <f>IF(A107="","",SUM(C107:S107))</f>
        <v>154.83000000000001</v>
      </c>
      <c r="V107" s="12">
        <f>IF(A107="","",U107*A107)</f>
        <v>1354.7625</v>
      </c>
      <c r="W107" s="13">
        <f>IF(A107="","",U107*A107^2)</f>
        <v>11854.171875000002</v>
      </c>
    </row>
    <row r="108" spans="1:23">
      <c r="A108" s="8"/>
      <c r="C108" s="24"/>
      <c r="D108" s="24"/>
      <c r="E108" s="24"/>
      <c r="F108" s="24"/>
      <c r="G108" s="24"/>
      <c r="H108" s="24"/>
      <c r="I108" s="24"/>
      <c r="J108" s="24"/>
      <c r="K108" s="24"/>
      <c r="L108" s="24"/>
      <c r="M108" s="24"/>
      <c r="N108" s="24"/>
      <c r="O108" s="24"/>
      <c r="V108" s="12"/>
      <c r="W108" s="13"/>
    </row>
    <row r="109" spans="1:23">
      <c r="A109" s="8"/>
      <c r="C109" s="24"/>
      <c r="D109" s="24"/>
      <c r="E109" s="24"/>
      <c r="F109" s="24"/>
      <c r="G109" s="24"/>
      <c r="H109" s="24"/>
      <c r="I109" s="24"/>
      <c r="J109" s="24"/>
      <c r="K109" s="24"/>
      <c r="L109" s="24"/>
      <c r="M109" s="24"/>
      <c r="N109" s="24"/>
      <c r="O109" s="24"/>
      <c r="V109" s="12"/>
      <c r="W109" s="13"/>
    </row>
    <row r="110" spans="1:23">
      <c r="A110" s="8"/>
      <c r="C110" s="24"/>
      <c r="D110" s="24"/>
      <c r="E110" s="24"/>
      <c r="F110" s="24"/>
      <c r="G110" s="24"/>
      <c r="H110" s="24"/>
      <c r="I110" s="24"/>
      <c r="J110" s="24"/>
      <c r="K110" s="24"/>
      <c r="L110" s="24"/>
      <c r="M110" s="24"/>
      <c r="N110" s="24"/>
      <c r="O110" s="24"/>
      <c r="V110" s="12"/>
      <c r="W110" s="13"/>
    </row>
    <row r="111" spans="1:23">
      <c r="A111" s="8"/>
      <c r="C111" s="24"/>
      <c r="D111" s="24"/>
      <c r="E111" s="24"/>
      <c r="F111" s="24"/>
      <c r="G111" s="24"/>
      <c r="H111" s="24"/>
      <c r="I111" s="24"/>
      <c r="J111" s="24"/>
      <c r="K111" s="24"/>
      <c r="L111" s="24"/>
      <c r="M111" s="24"/>
      <c r="N111" s="24"/>
      <c r="O111" s="24"/>
      <c r="V111" s="12"/>
      <c r="W111" s="13"/>
    </row>
    <row r="112" spans="1:23">
      <c r="A112" s="21">
        <f>IF(A74="","",A74)</f>
        <v>4.55</v>
      </c>
      <c r="C112" s="7">
        <f>IF(C74="","",VLOOKUP(C74,$U$12:$W$51,2,FALSE))</f>
        <v>4.97</v>
      </c>
      <c r="D112" s="24"/>
      <c r="E112" s="7">
        <f>IF(E74="","",VLOOKUP(E74,$U$12:$W$51,2,FALSE))</f>
        <v>6.19</v>
      </c>
      <c r="F112" s="24"/>
      <c r="G112" s="7">
        <f>IF(G74="","",VLOOKUP(G74,$U$12:$W$51,2,FALSE))</f>
        <v>6.19</v>
      </c>
      <c r="H112" s="24"/>
      <c r="I112" s="7">
        <f>IF(I74="","",VLOOKUP(I74,$U$12:$W$51,2,FALSE))</f>
        <v>9.8699999999999992</v>
      </c>
      <c r="J112" s="24"/>
      <c r="K112" s="7">
        <f>IF(K74="","",VLOOKUP(K74,$U$12:$W$51,2,FALSE))</f>
        <v>41.31</v>
      </c>
      <c r="L112" s="24"/>
      <c r="M112" s="7">
        <f>IF(M74="","",VLOOKUP(M74,$U$12:$W$51,2,FALSE))</f>
        <v>41.31</v>
      </c>
      <c r="N112" s="24"/>
      <c r="O112" s="7">
        <f>IF(O74="","",VLOOKUP(O74,$U$12:$W$51,2,FALSE))</f>
        <v>9.8699999999999992</v>
      </c>
      <c r="Q112" s="7" t="str">
        <f>IF(Q74="","",VLOOKUP(Q74,$U$12:$W$51,2,FALSE))</f>
        <v/>
      </c>
      <c r="S112" s="7" t="str">
        <f>IF(S74="","",VLOOKUP(S74,$U$12:$W$51,2,FALSE))</f>
        <v/>
      </c>
      <c r="U112" s="25">
        <f>IF(A112="","",SUM(C112:S112))</f>
        <v>119.71000000000001</v>
      </c>
      <c r="V112" s="12">
        <f>IF(A112="","",U112*A112)</f>
        <v>544.68050000000005</v>
      </c>
      <c r="W112" s="13">
        <f>IF(A112="","",U112*A112^2)</f>
        <v>2478.2962749999997</v>
      </c>
    </row>
    <row r="113" spans="1:23">
      <c r="A113" s="8"/>
      <c r="C113" s="24"/>
      <c r="D113" s="24"/>
      <c r="E113" s="24"/>
      <c r="F113" s="24"/>
      <c r="G113" s="24"/>
      <c r="H113" s="24"/>
      <c r="I113" s="24"/>
      <c r="J113" s="24"/>
      <c r="K113" s="24"/>
      <c r="L113" s="24"/>
      <c r="M113" s="24"/>
      <c r="N113" s="24"/>
      <c r="O113" s="24"/>
      <c r="V113" s="12"/>
      <c r="W113" s="13"/>
    </row>
    <row r="114" spans="1:23">
      <c r="A114" s="8"/>
      <c r="C114" s="24"/>
      <c r="D114" s="24"/>
      <c r="E114" s="24"/>
      <c r="F114" s="24"/>
      <c r="G114" s="24"/>
      <c r="H114" s="24"/>
      <c r="I114" s="24"/>
      <c r="J114" s="24"/>
      <c r="K114" s="24"/>
      <c r="L114" s="24"/>
      <c r="M114" s="24"/>
      <c r="N114" s="24"/>
      <c r="O114" s="24"/>
      <c r="V114" s="12"/>
      <c r="W114" s="13"/>
    </row>
    <row r="115" spans="1:23">
      <c r="A115" s="8"/>
      <c r="C115" s="24"/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V115" s="12"/>
      <c r="W115" s="13"/>
    </row>
    <row r="116" spans="1:23">
      <c r="A116" s="8"/>
      <c r="C116" s="24"/>
      <c r="D116" s="24"/>
      <c r="E116" s="24"/>
      <c r="F116" s="24"/>
      <c r="G116" s="24"/>
      <c r="H116" s="24"/>
      <c r="I116" s="24"/>
      <c r="J116" s="24"/>
      <c r="K116" s="24"/>
      <c r="L116" s="24"/>
      <c r="M116" s="24"/>
      <c r="N116" s="24"/>
      <c r="O116" s="24"/>
      <c r="V116" s="12"/>
      <c r="W116" s="13"/>
    </row>
    <row r="117" spans="1:23">
      <c r="A117" s="21">
        <f>IF(A79="","",A79)</f>
        <v>0.15</v>
      </c>
      <c r="C117" s="7">
        <f>IF(C79="","",VLOOKUP(C79,$U$12:$W$51,2,FALSE))</f>
        <v>32.909999999999997</v>
      </c>
      <c r="D117" s="24"/>
      <c r="E117" s="7">
        <f>IF(E79="","",VLOOKUP(E79,$U$12:$W$51,2,FALSE))</f>
        <v>41.31</v>
      </c>
      <c r="F117" s="24"/>
      <c r="G117" s="7">
        <f>IF(G79="","",VLOOKUP(G79,$U$12:$W$51,2,FALSE))</f>
        <v>41.31</v>
      </c>
      <c r="H117" s="24"/>
      <c r="I117" s="7">
        <f>IF(I79="","",VLOOKUP(I79,$U$12:$W$51,2,FALSE))</f>
        <v>11.06</v>
      </c>
      <c r="J117" s="24"/>
      <c r="K117" s="7">
        <f>IF(K79="","",VLOOKUP(K79,$U$12:$W$51,2,FALSE))</f>
        <v>41.31</v>
      </c>
      <c r="L117" s="24"/>
      <c r="M117" s="7">
        <f>IF(M79="","",VLOOKUP(M79,$U$12:$W$51,2,FALSE))</f>
        <v>41.31</v>
      </c>
      <c r="N117" s="24"/>
      <c r="O117" s="7">
        <f>IF(O79="","",VLOOKUP(O79,$U$12:$W$51,2,FALSE))</f>
        <v>9.8699999999999992</v>
      </c>
      <c r="Q117" s="7" t="str">
        <f>IF(Q79="","",VLOOKUP(Q79,$U$12:$W$51,2,FALSE))</f>
        <v/>
      </c>
      <c r="S117" s="7" t="str">
        <f>IF(S79="","",VLOOKUP(S79,$U$12:$W$51,2,FALSE))</f>
        <v/>
      </c>
      <c r="U117" s="25">
        <f>IF(A117="","",SUM(C117:S117))</f>
        <v>219.08</v>
      </c>
      <c r="V117" s="12">
        <f>IF(A117="","",U117*A117)</f>
        <v>32.862000000000002</v>
      </c>
      <c r="W117" s="13">
        <f>IF(A117="","",U117*A117^2)</f>
        <v>4.9293000000000005</v>
      </c>
    </row>
    <row r="118" spans="1:23"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V118" s="12"/>
      <c r="W118" s="13"/>
    </row>
    <row r="119" spans="1:23">
      <c r="V119" s="12"/>
      <c r="W119" s="13"/>
    </row>
    <row r="120" spans="1:23">
      <c r="V120" s="12"/>
      <c r="W120" s="13"/>
    </row>
    <row r="121" spans="1:23">
      <c r="V121" s="12"/>
      <c r="W121" s="13"/>
    </row>
    <row r="122" spans="1:23">
      <c r="A122" s="21" t="str">
        <f>IF(A84="","",A84)</f>
        <v/>
      </c>
      <c r="C122" s="7" t="str">
        <f>IF(C84="","",VLOOKUP(C84,$U$12:$W$51,2,FALSE))</f>
        <v/>
      </c>
      <c r="D122" s="24"/>
      <c r="E122" s="7" t="str">
        <f>IF(E84="","",VLOOKUP(E84,$U$12:$W$51,2,FALSE))</f>
        <v/>
      </c>
      <c r="F122" s="24"/>
      <c r="G122" s="7" t="str">
        <f>IF(G84="","",VLOOKUP(G84,$U$12:$W$51,2,FALSE))</f>
        <v/>
      </c>
      <c r="H122" s="24"/>
      <c r="I122" s="7" t="str">
        <f>IF(I84="","",VLOOKUP(I84,$U$12:$W$51,2,FALSE))</f>
        <v/>
      </c>
      <c r="J122" s="24"/>
      <c r="K122" s="7" t="str">
        <f>IF(K84="","",VLOOKUP(K84,$U$12:$W$51,2,FALSE))</f>
        <v/>
      </c>
      <c r="L122" s="24"/>
      <c r="M122" s="7" t="str">
        <f>IF(M84="","",VLOOKUP(M84,$U$12:$W$51,2,FALSE))</f>
        <v/>
      </c>
      <c r="N122" s="24"/>
      <c r="O122" s="7" t="str">
        <f>IF(O84="","",VLOOKUP(O84,$U$12:$W$51,2,FALSE))</f>
        <v/>
      </c>
      <c r="Q122" s="7" t="str">
        <f>IF(Q84="","",VLOOKUP(Q84,$U$12:$W$51,2,FALSE))</f>
        <v/>
      </c>
      <c r="S122" s="7" t="str">
        <f>IF(S84="","",VLOOKUP(S84,$U$12:$W$51,2,FALSE))</f>
        <v/>
      </c>
      <c r="U122" s="25" t="str">
        <f>IF(A122="","",SUM(C122:S122))</f>
        <v/>
      </c>
      <c r="V122" s="12" t="str">
        <f>IF(A122="","",U122*A122)</f>
        <v/>
      </c>
      <c r="W122" s="13" t="str">
        <f>IF(A122="","",U122*A122^2)</f>
        <v/>
      </c>
    </row>
    <row r="123" spans="1:23">
      <c r="V123" s="12"/>
      <c r="W123" s="13"/>
    </row>
    <row r="124" spans="1:23">
      <c r="V124" s="12"/>
      <c r="W124" s="13"/>
    </row>
    <row r="125" spans="1:23">
      <c r="V125" s="12"/>
      <c r="W125" s="13"/>
    </row>
    <row r="126" spans="1:23">
      <c r="V126" s="12"/>
      <c r="W126" s="13"/>
    </row>
    <row r="127" spans="1:23">
      <c r="A127" s="21" t="str">
        <f>IF(A89="","",A89)</f>
        <v/>
      </c>
      <c r="C127" s="7" t="str">
        <f>IF(C89="","",VLOOKUP(C89,$U$12:$W$51,2,FALSE))</f>
        <v/>
      </c>
      <c r="D127" s="24"/>
      <c r="E127" s="7" t="str">
        <f>IF(E89="","",VLOOKUP(E89,$U$12:$W$51,2,FALSE))</f>
        <v/>
      </c>
      <c r="F127" s="24"/>
      <c r="G127" s="7" t="str">
        <f>IF(G89="","",VLOOKUP(G89,$U$12:$W$51,2,FALSE))</f>
        <v/>
      </c>
      <c r="H127" s="24"/>
      <c r="I127" s="7" t="str">
        <f>IF(I89="","",VLOOKUP(I89,$U$12:$W$51,2,FALSE))</f>
        <v/>
      </c>
      <c r="J127" s="24"/>
      <c r="K127" s="7" t="str">
        <f>IF(K89="","",VLOOKUP(K89,$U$12:$W$51,2,FALSE))</f>
        <v/>
      </c>
      <c r="L127" s="24"/>
      <c r="M127" s="7" t="str">
        <f>IF(M89="","",VLOOKUP(M89,$U$12:$W$51,2,FALSE))</f>
        <v/>
      </c>
      <c r="N127" s="24"/>
      <c r="O127" s="7" t="str">
        <f>IF(O89="","",VLOOKUP(O89,$U$12:$W$51,2,FALSE))</f>
        <v/>
      </c>
      <c r="Q127" s="7" t="str">
        <f>IF(Q89="","",VLOOKUP(Q89,$U$12:$W$51,2,FALSE))</f>
        <v/>
      </c>
      <c r="S127" s="7" t="str">
        <f>IF(S89="","",VLOOKUP(S89,$U$12:$W$51,2,FALSE))</f>
        <v/>
      </c>
      <c r="U127" s="25" t="str">
        <f>IF(A127="","",SUM(C127:S127))</f>
        <v/>
      </c>
      <c r="V127" s="12" t="str">
        <f>IF(A127="","",U127*A127)</f>
        <v/>
      </c>
      <c r="W127" s="13" t="str">
        <f>IF(A127="","",U127*A127^2)</f>
        <v/>
      </c>
    </row>
    <row r="128" spans="1:23">
      <c r="V128" s="12"/>
      <c r="W128" s="13"/>
    </row>
    <row r="129" spans="1:23">
      <c r="V129" s="12"/>
      <c r="W129" s="13"/>
    </row>
    <row r="130" spans="1:23">
      <c r="U130" s="26">
        <f>SUM(U97:U127)</f>
        <v>616.88000000000011</v>
      </c>
      <c r="V130" s="14">
        <f>SUM(V97:V127)</f>
        <v>3827.9079999999999</v>
      </c>
      <c r="W130" s="15">
        <f>SUM(W97:W127)</f>
        <v>43671.372000000003</v>
      </c>
    </row>
    <row r="133" spans="1:23">
      <c r="A133" s="5" t="s">
        <v>12</v>
      </c>
    </row>
    <row r="135" spans="1:23">
      <c r="B135" s="4" t="s">
        <v>0</v>
      </c>
      <c r="C135" s="21">
        <f>IF(C56="","",C56)</f>
        <v>0.15</v>
      </c>
      <c r="D135" s="8"/>
      <c r="E135" s="21">
        <f>IF(E56="","",E56)</f>
        <v>4.8499999999999996</v>
      </c>
      <c r="F135" s="8"/>
      <c r="G135" s="21">
        <f>IF(G56="","",G56)</f>
        <v>8.65</v>
      </c>
      <c r="H135" s="8"/>
      <c r="I135" s="21">
        <f>IF(I56="","",I56)</f>
        <v>11.65</v>
      </c>
      <c r="J135" s="8"/>
      <c r="K135" s="21">
        <f>IF(K56="","",K56)</f>
        <v>14.85</v>
      </c>
      <c r="L135" s="8"/>
      <c r="M135" s="21">
        <f>IF(M56="","",M56)</f>
        <v>19.05</v>
      </c>
      <c r="N135" s="8"/>
      <c r="O135" s="21">
        <f>IF(O56="","",O56)</f>
        <v>22.65</v>
      </c>
      <c r="Q135" s="21" t="str">
        <f>IF(Q56="","",Q56)</f>
        <v/>
      </c>
      <c r="S135" s="21" t="str">
        <f>IF(S56="","",S56)</f>
        <v/>
      </c>
      <c r="V135" s="11" t="s">
        <v>23</v>
      </c>
      <c r="W135" s="16">
        <f>W130+U173-U130*V94^2-U171*W172^2</f>
        <v>56394.289736169601</v>
      </c>
    </row>
    <row r="137" spans="1:23">
      <c r="A137" s="4" t="s">
        <v>1</v>
      </c>
    </row>
    <row r="138" spans="1:23">
      <c r="A138" s="21">
        <f>IF(A59="","",A59)</f>
        <v>15.85</v>
      </c>
      <c r="C138" s="7">
        <f>IF(C59="","",VLOOKUP(C59,$U$12:$W$51,3,FALSE))</f>
        <v>9.8699999999999992</v>
      </c>
      <c r="D138" s="8"/>
      <c r="E138" s="7">
        <f>IF(E59="","",VLOOKUP(E59,$U$12:$W$51,3,FALSE))</f>
        <v>9.8699999999999992</v>
      </c>
      <c r="F138" s="8"/>
      <c r="G138" s="7">
        <f>IF(G59="","",VLOOKUP(G59,$U$12:$W$51,3,FALSE))</f>
        <v>9.8699999999999992</v>
      </c>
      <c r="H138" s="8"/>
      <c r="I138" s="7" t="str">
        <f>IF(I59="","",VLOOKUP(I59,$U$12:$W$51,3,FALSE))</f>
        <v/>
      </c>
      <c r="J138" s="8"/>
      <c r="K138" s="7" t="str">
        <f>IF(K59="","",VLOOKUP(K59,$U$12:$W$51,3,FALSE))</f>
        <v/>
      </c>
      <c r="L138" s="8"/>
      <c r="M138" s="7" t="str">
        <f>IF(M59="","",VLOOKUP(M59,$U$12:$W$51,3,FALSE))</f>
        <v/>
      </c>
      <c r="N138" s="8"/>
      <c r="O138" s="7" t="str">
        <f>IF(O59="","",VLOOKUP(O59,$U$12:$W$51,3,FALSE))</f>
        <v/>
      </c>
      <c r="Q138" s="7" t="str">
        <f>IF(Q59="","",VLOOKUP(Q59,$U$12:$W$51,3,FALSE))</f>
        <v/>
      </c>
      <c r="S138" s="7" t="str">
        <f>IF(S59="","",VLOOKUP(S59,$U$12:$W$51,3,FALSE))</f>
        <v/>
      </c>
    </row>
    <row r="139" spans="1:23">
      <c r="A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</row>
    <row r="140" spans="1:23">
      <c r="A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</row>
    <row r="141" spans="1:23">
      <c r="A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</row>
    <row r="142" spans="1:23">
      <c r="A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</row>
    <row r="143" spans="1:23">
      <c r="A143" s="21">
        <f>IF(A64="","",A64)</f>
        <v>12.25</v>
      </c>
      <c r="C143" s="7">
        <f>IF(C64="","",VLOOKUP(C64,$U$12:$W$51,3,FALSE))</f>
        <v>41.31</v>
      </c>
      <c r="D143" s="8"/>
      <c r="E143" s="7">
        <f>IF(E64="","",VLOOKUP(E64,$U$12:$W$51,3,FALSE))</f>
        <v>41.31</v>
      </c>
      <c r="F143" s="8"/>
      <c r="G143" s="7">
        <f>IF(G64="","",VLOOKUP(G64,$U$12:$W$51,3,FALSE))</f>
        <v>41.31</v>
      </c>
      <c r="H143" s="8"/>
      <c r="I143" s="7" t="str">
        <f>IF(I64="","",VLOOKUP(I64,$U$12:$W$51,3,FALSE))</f>
        <v/>
      </c>
      <c r="J143" s="8"/>
      <c r="K143" s="7" t="str">
        <f>IF(K64="","",VLOOKUP(K64,$U$12:$W$51,3,FALSE))</f>
        <v/>
      </c>
      <c r="L143" s="8"/>
      <c r="M143" s="7" t="str">
        <f>IF(M64="","",VLOOKUP(M64,$U$12:$W$51,3,FALSE))</f>
        <v/>
      </c>
      <c r="N143" s="8"/>
      <c r="O143" s="7" t="str">
        <f>IF(O64="","",VLOOKUP(O64,$U$12:$W$51,3,FALSE))</f>
        <v/>
      </c>
      <c r="Q143" s="7" t="str">
        <f>IF(Q64="","",VLOOKUP(Q64,$U$12:$W$51,3,FALSE))</f>
        <v/>
      </c>
      <c r="S143" s="7" t="str">
        <f>IF(S64="","",VLOOKUP(S64,$U$12:$W$51,3,FALSE))</f>
        <v/>
      </c>
    </row>
    <row r="144" spans="1:23">
      <c r="A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</row>
    <row r="145" spans="1:19">
      <c r="A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</row>
    <row r="146" spans="1:19">
      <c r="A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</row>
    <row r="147" spans="1:19">
      <c r="A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</row>
    <row r="148" spans="1:19">
      <c r="A148" s="21">
        <f>IF(A69="","",A69)</f>
        <v>8.75</v>
      </c>
      <c r="C148" s="7">
        <f>IF(C69="","",VLOOKUP(C69,$U$12:$W$51,3,FALSE))</f>
        <v>41.31</v>
      </c>
      <c r="D148" s="8"/>
      <c r="E148" s="7">
        <f>IF(E69="","",VLOOKUP(E69,$U$12:$W$51,3,FALSE))</f>
        <v>41.31</v>
      </c>
      <c r="F148" s="8"/>
      <c r="G148" s="7">
        <f>IF(G69="","",VLOOKUP(G69,$U$12:$W$51,3,FALSE))</f>
        <v>41.31</v>
      </c>
      <c r="H148" s="8"/>
      <c r="I148" s="7">
        <f>IF(I69="","",VLOOKUP(I69,$U$12:$W$51,3,FALSE))</f>
        <v>9.8699999999999992</v>
      </c>
      <c r="J148" s="8"/>
      <c r="K148" s="7">
        <f>IF(K69="","",VLOOKUP(K69,$U$12:$W$51,3,FALSE))</f>
        <v>4.97</v>
      </c>
      <c r="L148" s="8"/>
      <c r="M148" s="7">
        <f>IF(M69="","",VLOOKUP(M69,$U$12:$W$51,3,FALSE))</f>
        <v>4.97</v>
      </c>
      <c r="N148" s="8"/>
      <c r="O148" s="7">
        <f>IF(O69="","",VLOOKUP(O69,$U$12:$W$51,3,FALSE))</f>
        <v>32.909999999999997</v>
      </c>
      <c r="Q148" s="7" t="str">
        <f>IF(Q69="","",VLOOKUP(Q69,$U$12:$W$51,3,FALSE))</f>
        <v/>
      </c>
      <c r="S148" s="7" t="str">
        <f>IF(S69="","",VLOOKUP(S69,$U$12:$W$51,3,FALSE))</f>
        <v/>
      </c>
    </row>
    <row r="149" spans="1:19">
      <c r="A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</row>
    <row r="150" spans="1:19">
      <c r="A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</row>
    <row r="151" spans="1:19">
      <c r="A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</row>
    <row r="152" spans="1:19">
      <c r="A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</row>
    <row r="153" spans="1:19">
      <c r="A153" s="21">
        <f>IF(A74="","",A74)</f>
        <v>4.55</v>
      </c>
      <c r="C153" s="7">
        <f>IF(C74="","",VLOOKUP(C74,$U$12:$W$51,3,FALSE))</f>
        <v>41.31</v>
      </c>
      <c r="D153" s="8"/>
      <c r="E153" s="7">
        <f>IF(E74="","",VLOOKUP(E74,$U$12:$W$51,3,FALSE))</f>
        <v>41.31</v>
      </c>
      <c r="F153" s="8"/>
      <c r="G153" s="7">
        <f>IF(G74="","",VLOOKUP(G74,$U$12:$W$51,3,FALSE))</f>
        <v>41.31</v>
      </c>
      <c r="H153" s="8"/>
      <c r="I153" s="7">
        <f>IF(I74="","",VLOOKUP(I74,$U$12:$W$51,3,FALSE))</f>
        <v>41.31</v>
      </c>
      <c r="J153" s="8"/>
      <c r="K153" s="7">
        <f>IF(K74="","",VLOOKUP(K74,$U$12:$W$51,3,FALSE))</f>
        <v>6.19</v>
      </c>
      <c r="L153" s="8"/>
      <c r="M153" s="7">
        <f>IF(M74="","",VLOOKUP(M74,$U$12:$W$51,3,FALSE))</f>
        <v>6.19</v>
      </c>
      <c r="N153" s="8"/>
      <c r="O153" s="7">
        <f>IF(O74="","",VLOOKUP(O74,$U$12:$W$51,3,FALSE))</f>
        <v>41.31</v>
      </c>
      <c r="Q153" s="7" t="str">
        <f>IF(Q74="","",VLOOKUP(Q74,$U$12:$W$51,3,FALSE))</f>
        <v/>
      </c>
      <c r="S153" s="7" t="str">
        <f>IF(S74="","",VLOOKUP(S74,$U$12:$W$51,3,FALSE))</f>
        <v/>
      </c>
    </row>
    <row r="154" spans="1:19">
      <c r="A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</row>
    <row r="155" spans="1:19">
      <c r="A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</row>
    <row r="156" spans="1:19">
      <c r="A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</row>
    <row r="157" spans="1:19">
      <c r="A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</row>
    <row r="158" spans="1:19">
      <c r="A158" s="21">
        <f>IF(A79="","",A79)</f>
        <v>0.15</v>
      </c>
      <c r="C158" s="7">
        <f>IF(C79="","",VLOOKUP(C79,$U$12:$W$51,3,FALSE))</f>
        <v>9.8699999999999992</v>
      </c>
      <c r="D158" s="8"/>
      <c r="E158" s="7">
        <f>IF(E79="","",VLOOKUP(E79,$U$12:$W$51,3,FALSE))</f>
        <v>9.8699999999999992</v>
      </c>
      <c r="F158" s="8"/>
      <c r="G158" s="7">
        <f>IF(G79="","",VLOOKUP(G79,$U$12:$W$51,3,FALSE))</f>
        <v>9.8699999999999992</v>
      </c>
      <c r="H158" s="8"/>
      <c r="I158" s="7">
        <f>IF(I79="","",VLOOKUP(I79,$U$12:$W$51,3,FALSE))</f>
        <v>32.909999999999997</v>
      </c>
      <c r="J158" s="8"/>
      <c r="K158" s="7">
        <f>IF(K79="","",VLOOKUP(K79,$U$12:$W$51,3,FALSE))</f>
        <v>4.97</v>
      </c>
      <c r="L158" s="8"/>
      <c r="M158" s="7">
        <f>IF(M79="","",VLOOKUP(M79,$U$12:$W$51,3,FALSE))</f>
        <v>4.97</v>
      </c>
      <c r="N158" s="8"/>
      <c r="O158" s="7">
        <f>IF(O79="","",VLOOKUP(O79,$U$12:$W$51,3,FALSE))</f>
        <v>32.909999999999997</v>
      </c>
      <c r="Q158" s="7" t="str">
        <f>IF(Q79="","",VLOOKUP(Q79,$U$12:$W$51,3,FALSE))</f>
        <v/>
      </c>
      <c r="S158" s="7" t="str">
        <f>IF(S79="","",VLOOKUP(S79,$U$12:$W$51,3,FALSE))</f>
        <v/>
      </c>
    </row>
    <row r="163" spans="1:23">
      <c r="A163" s="21" t="str">
        <f>IF(A84="","",A84)</f>
        <v/>
      </c>
      <c r="C163" s="7" t="str">
        <f>IF(C84="","",VLOOKUP(C84,$U$12:$W$51,3,FALSE))</f>
        <v/>
      </c>
      <c r="D163" s="8"/>
      <c r="E163" s="7" t="str">
        <f>IF(E84="","",VLOOKUP(E84,$U$12:$W$51,3,FALSE))</f>
        <v/>
      </c>
      <c r="F163" s="8"/>
      <c r="G163" s="7" t="str">
        <f>IF(G84="","",VLOOKUP(G84,$U$12:$W$51,3,FALSE))</f>
        <v/>
      </c>
      <c r="H163" s="8"/>
      <c r="I163" s="7" t="str">
        <f>IF(I84="","",VLOOKUP(I84,$U$12:$W$51,3,FALSE))</f>
        <v/>
      </c>
      <c r="J163" s="8"/>
      <c r="K163" s="7" t="str">
        <f>IF(K84="","",VLOOKUP(K84,$U$12:$W$51,3,FALSE))</f>
        <v/>
      </c>
      <c r="L163" s="8"/>
      <c r="M163" s="7" t="str">
        <f>IF(M84="","",VLOOKUP(M84,$U$12:$W$51,3,FALSE))</f>
        <v/>
      </c>
      <c r="N163" s="8"/>
      <c r="O163" s="7" t="str">
        <f>IF(O84="","",VLOOKUP(O84,$U$12:$W$51,3,FALSE))</f>
        <v/>
      </c>
      <c r="Q163" s="7" t="str">
        <f>IF(Q84="","",VLOOKUP(Q84,$U$12:$W$51,3,FALSE))</f>
        <v/>
      </c>
      <c r="S163" s="7" t="str">
        <f>IF(S84="","",VLOOKUP(S84,$U$12:$W$51,3,FALSE))</f>
        <v/>
      </c>
    </row>
    <row r="168" spans="1:23">
      <c r="A168" s="21" t="str">
        <f>IF(A89="","",A89)</f>
        <v/>
      </c>
      <c r="C168" s="7" t="str">
        <f>IF(C89="","",VLOOKUP(C89,$U$12:$W$51,3,FALSE))</f>
        <v/>
      </c>
      <c r="D168" s="8"/>
      <c r="E168" s="7" t="str">
        <f>IF(E89="","",VLOOKUP(E89,$U$12:$W$51,3,FALSE))</f>
        <v/>
      </c>
      <c r="F168" s="8"/>
      <c r="G168" s="7" t="str">
        <f>IF(G89="","",VLOOKUP(G89,$U$12:$W$51,3,FALSE))</f>
        <v/>
      </c>
      <c r="H168" s="8"/>
      <c r="I168" s="7" t="str">
        <f>IF(I89="","",VLOOKUP(I89,$U$12:$W$51,3,FALSE))</f>
        <v/>
      </c>
      <c r="J168" s="8"/>
      <c r="K168" s="7" t="str">
        <f>IF(K89="","",VLOOKUP(K89,$U$12:$W$51,3,FALSE))</f>
        <v/>
      </c>
      <c r="L168" s="8"/>
      <c r="M168" s="7" t="str">
        <f>IF(M89="","",VLOOKUP(M89,$U$12:$W$51,3,FALSE))</f>
        <v/>
      </c>
      <c r="N168" s="8"/>
      <c r="O168" s="7" t="str">
        <f>IF(O89="","",VLOOKUP(O89,$U$12:$W$51,3,FALSE))</f>
        <v/>
      </c>
      <c r="Q168" s="7" t="str">
        <f>IF(Q89="","",VLOOKUP(Q89,$U$12:$W$51,3,FALSE))</f>
        <v/>
      </c>
      <c r="S168" s="7" t="str">
        <f>IF(S89="","",VLOOKUP(S89,$U$12:$W$51,3,FALSE))</f>
        <v/>
      </c>
    </row>
    <row r="171" spans="1:23">
      <c r="B171" s="4" t="s">
        <v>2</v>
      </c>
      <c r="C171" s="25">
        <f>IF(C135="","",SUM(C138:C168))</f>
        <v>143.67000000000002</v>
      </c>
      <c r="E171" s="25">
        <f>IF(E135="","",SUM(E138:E168))</f>
        <v>143.67000000000002</v>
      </c>
      <c r="G171" s="25">
        <f>IF(G135="","",SUM(G138:G168))</f>
        <v>143.67000000000002</v>
      </c>
      <c r="I171" s="25">
        <f>IF(I135="","",SUM(I138:I168))</f>
        <v>84.09</v>
      </c>
      <c r="K171" s="25">
        <f>IF(K135="","",SUM(K138:K168))</f>
        <v>16.13</v>
      </c>
      <c r="M171" s="25">
        <f>IF(M135="","",SUM(M138:M168))</f>
        <v>16.13</v>
      </c>
      <c r="O171" s="25">
        <f>IF(O135="","",SUM(O138:O168))</f>
        <v>107.13</v>
      </c>
      <c r="Q171" s="25" t="str">
        <f>IF(Q135="","",SUM(Q138:Q168))</f>
        <v/>
      </c>
      <c r="S171" s="25" t="str">
        <f>IF(S135="","",SUM(S138:S168))</f>
        <v/>
      </c>
      <c r="U171" s="26">
        <f>SUM(C171:S171)</f>
        <v>654.49</v>
      </c>
      <c r="W171" s="6" t="s">
        <v>8</v>
      </c>
    </row>
    <row r="172" spans="1:23">
      <c r="B172" s="4" t="s">
        <v>3</v>
      </c>
      <c r="C172" s="12">
        <f>IF(C135="","",C171*C135)</f>
        <v>21.550500000000003</v>
      </c>
      <c r="D172" s="12"/>
      <c r="E172" s="12">
        <f>IF(E135="","",E171*E135)</f>
        <v>696.79950000000008</v>
      </c>
      <c r="F172" s="12"/>
      <c r="G172" s="12">
        <f>IF(G135="","",G171*G135)</f>
        <v>1242.7455000000002</v>
      </c>
      <c r="H172" s="12"/>
      <c r="I172" s="12">
        <f>IF(I135="","",I171*I135)</f>
        <v>979.64850000000013</v>
      </c>
      <c r="J172" s="12"/>
      <c r="K172" s="12">
        <f>IF(K135="","",K171*K135)</f>
        <v>239.53049999999999</v>
      </c>
      <c r="L172" s="12"/>
      <c r="M172" s="12">
        <f>IF(M135="","",M171*M135)</f>
        <v>307.2765</v>
      </c>
      <c r="N172" s="12"/>
      <c r="O172" s="12">
        <f>IF(O135="","",O171*O135)</f>
        <v>2426.4944999999998</v>
      </c>
      <c r="Q172" s="12" t="str">
        <f>IF(Q135="","",Q171*Q135)</f>
        <v/>
      </c>
      <c r="S172" s="12" t="str">
        <f>IF(S135="","",S171*S135)</f>
        <v/>
      </c>
      <c r="U172" s="14">
        <f>SUM(C172:S172)</f>
        <v>5914.0455000000002</v>
      </c>
      <c r="W172" s="11">
        <f>U172/U171</f>
        <v>9.0361128512276743</v>
      </c>
    </row>
    <row r="173" spans="1:23">
      <c r="B173" s="4" t="s">
        <v>4</v>
      </c>
      <c r="C173" s="13">
        <f>IF(C135="","",C171*C135^2)</f>
        <v>3.2325750000000002</v>
      </c>
      <c r="D173" s="13"/>
      <c r="E173" s="13">
        <f>IF(E135="","",E171*E135^2)</f>
        <v>3379.4775749999999</v>
      </c>
      <c r="F173" s="13"/>
      <c r="G173" s="13">
        <f>IF(G135="","",G171*G135^2)</f>
        <v>10749.748575000001</v>
      </c>
      <c r="H173" s="13"/>
      <c r="I173" s="13">
        <f>IF(I135="","",I171*I135^2)</f>
        <v>11412.905025</v>
      </c>
      <c r="J173" s="13"/>
      <c r="K173" s="13">
        <f>IF(K135="","",K171*K135^2)</f>
        <v>3557.0279249999994</v>
      </c>
      <c r="L173" s="13"/>
      <c r="M173" s="13">
        <f>IF(M135="","",M171*M135^2)</f>
        <v>5853.6173250000002</v>
      </c>
      <c r="N173" s="13"/>
      <c r="O173" s="13">
        <f>IF(O135="","",O171*O135^2)</f>
        <v>54960.10042499999</v>
      </c>
      <c r="Q173" s="13" t="str">
        <f>IF(Q135="","",Q171*Q135^2)</f>
        <v/>
      </c>
      <c r="S173" s="13" t="str">
        <f>IF(S135="","",S171*S135^2)</f>
        <v/>
      </c>
      <c r="U173" s="15">
        <f>SUM(C173:S173)</f>
        <v>89916.109424999988</v>
      </c>
      <c r="V173" s="9" t="s">
        <v>10</v>
      </c>
      <c r="W173" s="10">
        <f>SQRT(W135/U171)</f>
        <v>9.2825235126729719</v>
      </c>
    </row>
  </sheetData>
  <sheetProtection sheet="1" objects="1" scenarios="1" selectLockedCells="1"/>
  <mergeCells count="1">
    <mergeCell ref="F3:G3"/>
  </mergeCells>
  <dataValidations count="2">
    <dataValidation type="list" allowBlank="1" showInputMessage="1" showErrorMessage="1" sqref="F3:G3">
      <formula1>"prima serie,seconda serie"</formula1>
    </dataValidation>
    <dataValidation type="list" allowBlank="1" showInputMessage="1" showErrorMessage="1" sqref="G5">
      <formula1>"si,no"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W173"/>
  <sheetViews>
    <sheetView workbookViewId="0">
      <selection activeCell="B11" sqref="B11"/>
    </sheetView>
  </sheetViews>
  <sheetFormatPr defaultColWidth="9.140625" defaultRowHeight="12.75"/>
  <cols>
    <col min="1" max="4" width="9.140625" style="4"/>
    <col min="5" max="5" width="10" style="4" bestFit="1" customWidth="1"/>
    <col min="6" max="18" width="9.140625" style="4"/>
    <col min="19" max="19" width="9.5703125" style="4" bestFit="1" customWidth="1"/>
    <col min="20" max="16384" width="9.140625" style="4"/>
  </cols>
  <sheetData>
    <row r="1" spans="1:23" ht="15.75">
      <c r="A1" s="17" t="s">
        <v>34</v>
      </c>
    </row>
    <row r="3" spans="1:23" ht="15">
      <c r="A3" s="3" t="s">
        <v>25</v>
      </c>
      <c r="C3" s="22">
        <v>27</v>
      </c>
      <c r="E3" s="4" t="s">
        <v>53</v>
      </c>
      <c r="F3" s="75" t="s">
        <v>51</v>
      </c>
      <c r="G3" s="76"/>
      <c r="J3" s="55" t="s">
        <v>60</v>
      </c>
      <c r="M3" s="4" t="s">
        <v>61</v>
      </c>
    </row>
    <row r="5" spans="1:23">
      <c r="A5" s="5" t="s">
        <v>24</v>
      </c>
      <c r="F5" s="53" t="s">
        <v>72</v>
      </c>
      <c r="G5" s="69" t="s">
        <v>73</v>
      </c>
      <c r="I5" s="53" t="s">
        <v>58</v>
      </c>
      <c r="J5" s="54">
        <v>3184.1</v>
      </c>
      <c r="K5" s="3" t="s">
        <v>59</v>
      </c>
      <c r="L5" s="4" t="s">
        <v>63</v>
      </c>
      <c r="M5" s="57">
        <f>W172</f>
        <v>8.3900805149847315</v>
      </c>
      <c r="N5" s="3" t="s">
        <v>33</v>
      </c>
    </row>
    <row r="6" spans="1:23">
      <c r="I6" s="4" t="s">
        <v>55</v>
      </c>
      <c r="J6" s="27">
        <v>10.35</v>
      </c>
      <c r="K6" s="3" t="s">
        <v>33</v>
      </c>
      <c r="L6" s="4" t="s">
        <v>62</v>
      </c>
      <c r="M6" s="57">
        <f>V94</f>
        <v>5.886216429699842</v>
      </c>
      <c r="N6" s="3" t="s">
        <v>33</v>
      </c>
    </row>
    <row r="7" spans="1:23">
      <c r="B7" s="47" t="str">
        <f>IF($F$3="prima serie","¯¯¯¯¯","")</f>
        <v>¯¯¯¯¯</v>
      </c>
      <c r="C7" s="46" t="str">
        <f>IF($F$3="prima serie","¯¯¯¯¯¯","")</f>
        <v>¯¯¯¯¯¯</v>
      </c>
      <c r="D7" s="47" t="str">
        <f>IF($F$3="seconda serie","¯¯¯¯¯","")</f>
        <v/>
      </c>
      <c r="E7" s="46" t="str">
        <f>IF($F$3="seconda serie","¯¯¯¯¯¯","")</f>
        <v/>
      </c>
      <c r="I7" s="4" t="s">
        <v>56</v>
      </c>
      <c r="J7" s="27">
        <v>5.64</v>
      </c>
      <c r="K7" s="3" t="s">
        <v>33</v>
      </c>
      <c r="L7" s="4" t="s">
        <v>64</v>
      </c>
      <c r="M7" s="57">
        <f>W94</f>
        <v>9.2383850053846537</v>
      </c>
      <c r="N7" s="3" t="s">
        <v>33</v>
      </c>
    </row>
    <row r="8" spans="1:23">
      <c r="B8" s="48" t="s">
        <v>51</v>
      </c>
      <c r="C8" s="48"/>
      <c r="D8" s="49" t="s">
        <v>52</v>
      </c>
      <c r="E8" s="48"/>
      <c r="F8" s="49" t="s">
        <v>74</v>
      </c>
      <c r="G8" s="48"/>
      <c r="I8" s="4" t="s">
        <v>57</v>
      </c>
      <c r="J8" s="27">
        <v>8.3800000000000008</v>
      </c>
      <c r="K8" s="3" t="s">
        <v>33</v>
      </c>
      <c r="L8" s="4" t="s">
        <v>65</v>
      </c>
      <c r="M8" s="57">
        <f>W173</f>
        <v>8.9359945524916</v>
      </c>
      <c r="N8" s="3" t="s">
        <v>33</v>
      </c>
    </row>
    <row r="9" spans="1:23">
      <c r="B9" s="19" t="s">
        <v>27</v>
      </c>
      <c r="C9" s="19"/>
      <c r="D9" s="50" t="s">
        <v>27</v>
      </c>
      <c r="E9" s="19"/>
      <c r="F9" s="50" t="s">
        <v>27</v>
      </c>
      <c r="G9" s="19"/>
      <c r="L9" s="4" t="s">
        <v>38</v>
      </c>
      <c r="M9" s="57">
        <f>U130</f>
        <v>481.08</v>
      </c>
      <c r="V9" s="48" t="s">
        <v>54</v>
      </c>
      <c r="W9" s="48"/>
    </row>
    <row r="10" spans="1:23">
      <c r="A10" s="4" t="s">
        <v>26</v>
      </c>
      <c r="B10" s="4" t="s">
        <v>28</v>
      </c>
      <c r="C10" s="4" t="s">
        <v>29</v>
      </c>
      <c r="D10" s="51" t="s">
        <v>28</v>
      </c>
      <c r="E10" s="4" t="s">
        <v>29</v>
      </c>
      <c r="F10" s="51" t="s">
        <v>28</v>
      </c>
      <c r="G10" s="4" t="s">
        <v>29</v>
      </c>
      <c r="L10" s="4" t="s">
        <v>39</v>
      </c>
      <c r="M10" s="57">
        <f>U171</f>
        <v>514.19000000000005</v>
      </c>
      <c r="V10" s="19" t="s">
        <v>27</v>
      </c>
      <c r="W10" s="19"/>
    </row>
    <row r="11" spans="1:23">
      <c r="A11" s="4">
        <v>1</v>
      </c>
      <c r="B11" s="22">
        <v>19.899999999999999</v>
      </c>
      <c r="C11" s="22">
        <v>10.51</v>
      </c>
      <c r="D11" s="52"/>
      <c r="E11" s="22"/>
      <c r="F11" s="61" t="str">
        <f>IF(AND($G$5="si",B11&lt;&gt;"",D11&lt;&gt;""),(D11-B11)/B11,"")</f>
        <v/>
      </c>
      <c r="G11" s="28" t="str">
        <f>IF(AND($G$5="si",C11&lt;&gt;"",E11&lt;&gt;""),(E11-C11)/C11,"")</f>
        <v/>
      </c>
      <c r="V11" s="4" t="s">
        <v>28</v>
      </c>
      <c r="W11" s="4" t="s">
        <v>29</v>
      </c>
    </row>
    <row r="12" spans="1:23">
      <c r="A12" s="4">
        <f>IF(A11&lt;$C$3,A11+1,"")</f>
        <v>2</v>
      </c>
      <c r="B12" s="22">
        <v>33.14</v>
      </c>
      <c r="C12" s="22">
        <v>10.51</v>
      </c>
      <c r="D12" s="52"/>
      <c r="E12" s="22"/>
      <c r="F12" s="61" t="str">
        <f t="shared" ref="F12:F50" si="0">IF(AND($G$5="si",B12&lt;&gt;"",D12&lt;&gt;""),(D12-B12)/B12,"")</f>
        <v/>
      </c>
      <c r="G12" s="28" t="str">
        <f t="shared" ref="G12:G50" si="1">IF(AND($G$5="si",C12&lt;&gt;"",E12&lt;&gt;""),(E12-C12)/C12,"")</f>
        <v/>
      </c>
      <c r="U12" s="37">
        <v>1</v>
      </c>
      <c r="V12" s="40">
        <f>IF($F$3="prima serie",B11,D11)</f>
        <v>19.899999999999999</v>
      </c>
      <c r="W12" s="41">
        <f t="shared" ref="W12:W51" si="2">IF($F$3="prima serie",C11,E11)</f>
        <v>10.51</v>
      </c>
    </row>
    <row r="13" spans="1:23">
      <c r="A13" s="4">
        <f t="shared" ref="A13:A20" si="3">IF(A12&lt;$C$3,A12+1,"")</f>
        <v>3</v>
      </c>
      <c r="B13" s="22">
        <v>19.899999999999999</v>
      </c>
      <c r="C13" s="22">
        <v>10.51</v>
      </c>
      <c r="D13" s="52"/>
      <c r="E13" s="22"/>
      <c r="F13" s="61" t="str">
        <f t="shared" si="0"/>
        <v/>
      </c>
      <c r="G13" s="28" t="str">
        <f t="shared" si="1"/>
        <v/>
      </c>
      <c r="M13" s="4" t="s">
        <v>68</v>
      </c>
      <c r="O13" s="4" t="s">
        <v>37</v>
      </c>
      <c r="U13" s="38">
        <f>IF(U12&lt;$C$3,U12+1,"")</f>
        <v>2</v>
      </c>
      <c r="V13" s="42">
        <f t="shared" ref="V13:V51" si="4">IF($F$3="prima serie",B12,D12)</f>
        <v>33.14</v>
      </c>
      <c r="W13" s="43">
        <f t="shared" si="2"/>
        <v>10.51</v>
      </c>
    </row>
    <row r="14" spans="1:23">
      <c r="A14" s="4">
        <f t="shared" si="3"/>
        <v>4</v>
      </c>
      <c r="B14" s="22">
        <v>2.16</v>
      </c>
      <c r="C14" s="22">
        <v>33.14</v>
      </c>
      <c r="D14" s="52"/>
      <c r="E14" s="22"/>
      <c r="F14" s="61" t="str">
        <f t="shared" si="0"/>
        <v/>
      </c>
      <c r="G14" s="28" t="str">
        <f t="shared" si="1"/>
        <v/>
      </c>
      <c r="L14" s="56" t="s">
        <v>66</v>
      </c>
      <c r="M14" s="57">
        <f>M5-J6</f>
        <v>-1.9599194850152681</v>
      </c>
      <c r="N14" s="3" t="s">
        <v>33</v>
      </c>
      <c r="O14" s="58">
        <f>ABS(M14)/V56</f>
        <v>8.710753266734525E-2</v>
      </c>
      <c r="P14" s="29" t="str">
        <f>IF(O14&gt;Spiegazioni!$I$18,"  eccentricità troppo alta",IF(O14&gt;Spiegazioni!$F$18,"  eccentricità abbastanza alta",""))</f>
        <v xml:space="preserve">  eccentricità abbastanza alta</v>
      </c>
      <c r="U14" s="38">
        <f t="shared" ref="U14:U21" si="5">IF(U13&lt;$C$3,U13+1,"")</f>
        <v>3</v>
      </c>
      <c r="V14" s="42">
        <f t="shared" si="4"/>
        <v>19.899999999999999</v>
      </c>
      <c r="W14" s="43">
        <f t="shared" si="2"/>
        <v>10.51</v>
      </c>
    </row>
    <row r="15" spans="1:23">
      <c r="A15" s="4">
        <f t="shared" si="3"/>
        <v>5</v>
      </c>
      <c r="B15" s="22">
        <v>3.87</v>
      </c>
      <c r="C15" s="22">
        <v>33.14</v>
      </c>
      <c r="D15" s="52"/>
      <c r="E15" s="22"/>
      <c r="F15" s="61" t="str">
        <f t="shared" si="0"/>
        <v/>
      </c>
      <c r="G15" s="28" t="str">
        <f t="shared" si="1"/>
        <v/>
      </c>
      <c r="L15" s="56" t="s">
        <v>67</v>
      </c>
      <c r="M15" s="57">
        <f>M6-J7</f>
        <v>0.24621642969984237</v>
      </c>
      <c r="N15" s="3" t="s">
        <v>33</v>
      </c>
      <c r="O15" s="58">
        <f>ABS(M15)/V57</f>
        <v>1.5682575140117349E-2</v>
      </c>
      <c r="P15" s="29" t="str">
        <f>IF(O15&gt;Spiegazioni!$I$18,"  eccentricità troppo alta",IF(O15&gt;Spiegazioni!$F$18,"  eccentricità abbastanza alta",""))</f>
        <v/>
      </c>
      <c r="U15" s="38">
        <f t="shared" si="5"/>
        <v>4</v>
      </c>
      <c r="V15" s="42">
        <f t="shared" si="4"/>
        <v>2.16</v>
      </c>
      <c r="W15" s="43">
        <f t="shared" si="2"/>
        <v>33.14</v>
      </c>
    </row>
    <row r="16" spans="1:23">
      <c r="A16" s="4">
        <f t="shared" si="3"/>
        <v>6</v>
      </c>
      <c r="B16" s="22">
        <v>2.16</v>
      </c>
      <c r="C16" s="22">
        <v>33.14</v>
      </c>
      <c r="D16" s="52"/>
      <c r="E16" s="22"/>
      <c r="F16" s="61" t="str">
        <f t="shared" si="0"/>
        <v/>
      </c>
      <c r="G16" s="28" t="str">
        <f t="shared" si="1"/>
        <v/>
      </c>
      <c r="U16" s="38">
        <f t="shared" si="5"/>
        <v>5</v>
      </c>
      <c r="V16" s="42">
        <f t="shared" si="4"/>
        <v>3.87</v>
      </c>
      <c r="W16" s="43">
        <f t="shared" si="2"/>
        <v>33.14</v>
      </c>
    </row>
    <row r="17" spans="1:23">
      <c r="A17" s="4">
        <f t="shared" si="3"/>
        <v>7</v>
      </c>
      <c r="B17" s="22">
        <v>2.16</v>
      </c>
      <c r="C17" s="69">
        <v>33.14</v>
      </c>
      <c r="D17" s="52"/>
      <c r="E17" s="22"/>
      <c r="F17" s="61" t="str">
        <f t="shared" si="0"/>
        <v/>
      </c>
      <c r="G17" s="28" t="str">
        <f t="shared" si="1"/>
        <v/>
      </c>
      <c r="M17" s="4" t="s">
        <v>69</v>
      </c>
      <c r="U17" s="38">
        <f t="shared" si="5"/>
        <v>6</v>
      </c>
      <c r="V17" s="42">
        <f t="shared" si="4"/>
        <v>2.16</v>
      </c>
      <c r="W17" s="43">
        <f t="shared" si="2"/>
        <v>33.14</v>
      </c>
    </row>
    <row r="18" spans="1:23">
      <c r="A18" s="4">
        <f t="shared" si="3"/>
        <v>8</v>
      </c>
      <c r="B18" s="22">
        <v>3.87</v>
      </c>
      <c r="C18" s="22">
        <v>33.14</v>
      </c>
      <c r="D18" s="52"/>
      <c r="E18" s="22"/>
      <c r="F18" s="61" t="str">
        <f t="shared" si="0"/>
        <v/>
      </c>
      <c r="G18" s="28" t="str">
        <f t="shared" si="1"/>
        <v/>
      </c>
      <c r="L18" s="4" t="s">
        <v>70</v>
      </c>
      <c r="M18" s="57">
        <f>M7/$J$8</f>
        <v>1.1024325782081925</v>
      </c>
      <c r="N18" s="29" t="str">
        <f>IF(M18&lt;1,"  torsiodeformabile, non accettabile",IF(M18&lt;=Spiegazioni!$G$20,"  poco rigida torsionalmente",""))</f>
        <v/>
      </c>
      <c r="U18" s="38">
        <f t="shared" si="5"/>
        <v>7</v>
      </c>
      <c r="V18" s="42">
        <f t="shared" si="4"/>
        <v>2.16</v>
      </c>
      <c r="W18" s="43">
        <f t="shared" si="2"/>
        <v>33.14</v>
      </c>
    </row>
    <row r="19" spans="1:23">
      <c r="A19" s="4">
        <f t="shared" si="3"/>
        <v>9</v>
      </c>
      <c r="B19" s="22">
        <v>10.51</v>
      </c>
      <c r="C19" s="22">
        <v>33.14</v>
      </c>
      <c r="D19" s="52"/>
      <c r="E19" s="22"/>
      <c r="F19" s="61" t="str">
        <f t="shared" si="0"/>
        <v/>
      </c>
      <c r="G19" s="28" t="str">
        <f t="shared" si="1"/>
        <v/>
      </c>
      <c r="L19" s="4" t="s">
        <v>71</v>
      </c>
      <c r="M19" s="57">
        <f>M8/$J$8</f>
        <v>1.0663477986266825</v>
      </c>
      <c r="N19" s="29" t="str">
        <f>IF(M19&lt;1,"  torsiodeformabile, non accettabile",IF(M19&lt;=Spiegazioni!$G$20,"  poco rigida torsionalmente",""))</f>
        <v xml:space="preserve">  poco rigida torsionalmente</v>
      </c>
      <c r="U19" s="38">
        <f t="shared" si="5"/>
        <v>8</v>
      </c>
      <c r="V19" s="42">
        <f t="shared" si="4"/>
        <v>3.87</v>
      </c>
      <c r="W19" s="43">
        <f t="shared" si="2"/>
        <v>33.14</v>
      </c>
    </row>
    <row r="20" spans="1:23">
      <c r="A20" s="4">
        <f t="shared" si="3"/>
        <v>10</v>
      </c>
      <c r="B20" s="22">
        <v>33.14</v>
      </c>
      <c r="C20" s="22">
        <v>10.51</v>
      </c>
      <c r="D20" s="52"/>
      <c r="E20" s="22"/>
      <c r="F20" s="61" t="str">
        <f t="shared" si="0"/>
        <v/>
      </c>
      <c r="G20" s="28" t="str">
        <f t="shared" si="1"/>
        <v/>
      </c>
      <c r="U20" s="38">
        <f t="shared" si="5"/>
        <v>9</v>
      </c>
      <c r="V20" s="42">
        <f t="shared" si="4"/>
        <v>10.51</v>
      </c>
      <c r="W20" s="43">
        <f t="shared" si="2"/>
        <v>33.14</v>
      </c>
    </row>
    <row r="21" spans="1:23">
      <c r="A21" s="4">
        <f>IF(A20&lt;$C$3,A20+1,"")</f>
        <v>11</v>
      </c>
      <c r="B21" s="22">
        <v>33.14</v>
      </c>
      <c r="C21" s="22">
        <v>2.16</v>
      </c>
      <c r="D21" s="52"/>
      <c r="E21" s="22"/>
      <c r="F21" s="61" t="str">
        <f t="shared" si="0"/>
        <v/>
      </c>
      <c r="G21" s="28" t="str">
        <f t="shared" si="1"/>
        <v/>
      </c>
      <c r="U21" s="38">
        <f t="shared" si="5"/>
        <v>10</v>
      </c>
      <c r="V21" s="42">
        <f t="shared" si="4"/>
        <v>33.14</v>
      </c>
      <c r="W21" s="43">
        <f t="shared" si="2"/>
        <v>10.51</v>
      </c>
    </row>
    <row r="22" spans="1:23">
      <c r="A22" s="4">
        <f t="shared" ref="A22:A30" si="6">IF(A21&lt;$C$3,A21+1,"")</f>
        <v>12</v>
      </c>
      <c r="B22" s="22">
        <v>33.14</v>
      </c>
      <c r="C22" s="22">
        <v>2.16</v>
      </c>
      <c r="D22" s="52"/>
      <c r="E22" s="22"/>
      <c r="F22" s="61" t="str">
        <f t="shared" si="0"/>
        <v/>
      </c>
      <c r="G22" s="28" t="str">
        <f t="shared" si="1"/>
        <v/>
      </c>
      <c r="U22" s="38">
        <f>IF(U21&lt;$C$3,U21+1,"")</f>
        <v>11</v>
      </c>
      <c r="V22" s="42">
        <f t="shared" si="4"/>
        <v>33.14</v>
      </c>
      <c r="W22" s="43">
        <f t="shared" si="2"/>
        <v>2.16</v>
      </c>
    </row>
    <row r="23" spans="1:23">
      <c r="A23" s="4">
        <f t="shared" si="6"/>
        <v>13</v>
      </c>
      <c r="B23" s="22">
        <v>10.51</v>
      </c>
      <c r="C23" s="22">
        <v>19.899999999999999</v>
      </c>
      <c r="D23" s="52"/>
      <c r="E23" s="22"/>
      <c r="F23" s="61" t="str">
        <f t="shared" si="0"/>
        <v/>
      </c>
      <c r="G23" s="28" t="str">
        <f t="shared" si="1"/>
        <v/>
      </c>
      <c r="U23" s="38">
        <f t="shared" ref="U23:U31" si="7">IF(U22&lt;$C$3,U22+1,"")</f>
        <v>12</v>
      </c>
      <c r="V23" s="42">
        <f t="shared" si="4"/>
        <v>33.14</v>
      </c>
      <c r="W23" s="43">
        <f t="shared" si="2"/>
        <v>2.16</v>
      </c>
    </row>
    <row r="24" spans="1:23">
      <c r="A24" s="4">
        <f t="shared" si="6"/>
        <v>14</v>
      </c>
      <c r="B24" s="22">
        <v>2.16</v>
      </c>
      <c r="C24" s="69">
        <v>33.14</v>
      </c>
      <c r="D24" s="52"/>
      <c r="E24" s="22"/>
      <c r="F24" s="61" t="str">
        <f t="shared" si="0"/>
        <v/>
      </c>
      <c r="G24" s="28" t="str">
        <f t="shared" si="1"/>
        <v/>
      </c>
      <c r="U24" s="38">
        <f t="shared" si="7"/>
        <v>13</v>
      </c>
      <c r="V24" s="42">
        <f t="shared" si="4"/>
        <v>10.51</v>
      </c>
      <c r="W24" s="43">
        <f t="shared" si="2"/>
        <v>19.899999999999999</v>
      </c>
    </row>
    <row r="25" spans="1:23">
      <c r="A25" s="4">
        <f t="shared" si="6"/>
        <v>15</v>
      </c>
      <c r="B25" s="22">
        <v>3.87</v>
      </c>
      <c r="C25" s="22">
        <v>33.14</v>
      </c>
      <c r="D25" s="52"/>
      <c r="E25" s="22"/>
      <c r="F25" s="61" t="str">
        <f t="shared" si="0"/>
        <v/>
      </c>
      <c r="G25" s="28" t="str">
        <f t="shared" si="1"/>
        <v/>
      </c>
      <c r="U25" s="38">
        <f t="shared" si="7"/>
        <v>14</v>
      </c>
      <c r="V25" s="42">
        <f t="shared" si="4"/>
        <v>2.16</v>
      </c>
      <c r="W25" s="43">
        <f t="shared" si="2"/>
        <v>33.14</v>
      </c>
    </row>
    <row r="26" spans="1:23">
      <c r="A26" s="4">
        <f t="shared" si="6"/>
        <v>16</v>
      </c>
      <c r="B26" s="22">
        <v>3.87</v>
      </c>
      <c r="C26" s="22">
        <v>33.14</v>
      </c>
      <c r="D26" s="52"/>
      <c r="E26" s="22"/>
      <c r="F26" s="61" t="str">
        <f t="shared" si="0"/>
        <v/>
      </c>
      <c r="G26" s="28" t="str">
        <f t="shared" si="1"/>
        <v/>
      </c>
      <c r="U26" s="38">
        <f t="shared" si="7"/>
        <v>15</v>
      </c>
      <c r="V26" s="42">
        <f t="shared" si="4"/>
        <v>3.87</v>
      </c>
      <c r="W26" s="43">
        <f t="shared" si="2"/>
        <v>33.14</v>
      </c>
    </row>
    <row r="27" spans="1:23">
      <c r="A27" s="4">
        <f t="shared" si="6"/>
        <v>17</v>
      </c>
      <c r="B27" s="22">
        <v>10.51</v>
      </c>
      <c r="C27" s="22">
        <v>33.14</v>
      </c>
      <c r="D27" s="52"/>
      <c r="E27" s="22"/>
      <c r="F27" s="61" t="str">
        <f t="shared" si="0"/>
        <v/>
      </c>
      <c r="G27" s="28" t="str">
        <f t="shared" si="1"/>
        <v/>
      </c>
      <c r="U27" s="38">
        <f t="shared" si="7"/>
        <v>16</v>
      </c>
      <c r="V27" s="42">
        <f t="shared" si="4"/>
        <v>3.87</v>
      </c>
      <c r="W27" s="43">
        <f t="shared" si="2"/>
        <v>33.14</v>
      </c>
    </row>
    <row r="28" spans="1:23">
      <c r="A28" s="4">
        <f t="shared" si="6"/>
        <v>18</v>
      </c>
      <c r="B28" s="22">
        <v>33.14</v>
      </c>
      <c r="C28" s="22">
        <v>3.87</v>
      </c>
      <c r="D28" s="52"/>
      <c r="E28" s="22"/>
      <c r="F28" s="61" t="str">
        <f t="shared" si="0"/>
        <v/>
      </c>
      <c r="G28" s="28" t="str">
        <f t="shared" si="1"/>
        <v/>
      </c>
      <c r="U28" s="38">
        <f t="shared" si="7"/>
        <v>17</v>
      </c>
      <c r="V28" s="42">
        <f t="shared" si="4"/>
        <v>10.51</v>
      </c>
      <c r="W28" s="43">
        <f t="shared" si="2"/>
        <v>33.14</v>
      </c>
    </row>
    <row r="29" spans="1:23">
      <c r="A29" s="4">
        <f t="shared" si="6"/>
        <v>19</v>
      </c>
      <c r="B29" s="22">
        <v>33.14</v>
      </c>
      <c r="C29" s="22">
        <v>3.87</v>
      </c>
      <c r="D29" s="52"/>
      <c r="E29" s="22"/>
      <c r="F29" s="61" t="str">
        <f t="shared" si="0"/>
        <v/>
      </c>
      <c r="G29" s="28" t="str">
        <f t="shared" si="1"/>
        <v/>
      </c>
      <c r="U29" s="38">
        <f t="shared" si="7"/>
        <v>18</v>
      </c>
      <c r="V29" s="42">
        <f t="shared" si="4"/>
        <v>33.14</v>
      </c>
      <c r="W29" s="43">
        <f t="shared" si="2"/>
        <v>3.87</v>
      </c>
    </row>
    <row r="30" spans="1:23">
      <c r="A30" s="4">
        <f t="shared" si="6"/>
        <v>20</v>
      </c>
      <c r="B30" s="69">
        <v>10.51</v>
      </c>
      <c r="C30" s="22">
        <v>33.14</v>
      </c>
      <c r="D30" s="52"/>
      <c r="E30" s="22"/>
      <c r="F30" s="61" t="str">
        <f t="shared" si="0"/>
        <v/>
      </c>
      <c r="G30" s="28" t="str">
        <f t="shared" si="1"/>
        <v/>
      </c>
      <c r="U30" s="38">
        <f t="shared" si="7"/>
        <v>19</v>
      </c>
      <c r="V30" s="42">
        <f t="shared" si="4"/>
        <v>33.14</v>
      </c>
      <c r="W30" s="43">
        <f t="shared" si="2"/>
        <v>3.87</v>
      </c>
    </row>
    <row r="31" spans="1:23">
      <c r="A31" s="4">
        <f>IF(A30&lt;$C$3,A30+1,"")</f>
        <v>21</v>
      </c>
      <c r="B31" s="22">
        <v>19.899999999999999</v>
      </c>
      <c r="C31" s="22">
        <v>10.51</v>
      </c>
      <c r="D31" s="52"/>
      <c r="E31" s="22"/>
      <c r="F31" s="61" t="str">
        <f t="shared" si="0"/>
        <v/>
      </c>
      <c r="G31" s="28" t="str">
        <f t="shared" si="1"/>
        <v/>
      </c>
      <c r="U31" s="38">
        <f t="shared" si="7"/>
        <v>20</v>
      </c>
      <c r="V31" s="42">
        <f t="shared" si="4"/>
        <v>10.51</v>
      </c>
      <c r="W31" s="43">
        <f t="shared" si="2"/>
        <v>33.14</v>
      </c>
    </row>
    <row r="32" spans="1:23">
      <c r="A32" s="4">
        <f>IF(A31&lt;$C$3,A31+1,"")</f>
        <v>22</v>
      </c>
      <c r="B32" s="22">
        <v>33.14</v>
      </c>
      <c r="C32" s="22">
        <v>10.51</v>
      </c>
      <c r="D32" s="52"/>
      <c r="E32" s="22"/>
      <c r="F32" s="61" t="str">
        <f t="shared" si="0"/>
        <v/>
      </c>
      <c r="G32" s="28" t="str">
        <f t="shared" si="1"/>
        <v/>
      </c>
      <c r="U32" s="38">
        <f>IF(U31&lt;$C$3,U31+1,"")</f>
        <v>21</v>
      </c>
      <c r="V32" s="42">
        <f t="shared" si="4"/>
        <v>19.899999999999999</v>
      </c>
      <c r="W32" s="43">
        <f t="shared" si="2"/>
        <v>10.51</v>
      </c>
    </row>
    <row r="33" spans="1:23">
      <c r="A33" s="4">
        <f t="shared" ref="A33:A40" si="8">IF(A32&lt;$C$3,A32+1,"")</f>
        <v>23</v>
      </c>
      <c r="B33" s="22">
        <v>33.14</v>
      </c>
      <c r="C33" s="22">
        <v>10.51</v>
      </c>
      <c r="D33" s="52"/>
      <c r="E33" s="22"/>
      <c r="F33" s="61" t="str">
        <f t="shared" si="0"/>
        <v/>
      </c>
      <c r="G33" s="28" t="str">
        <f t="shared" si="1"/>
        <v/>
      </c>
      <c r="U33" s="38">
        <f>IF(U32&lt;$C$3,U32+1,"")</f>
        <v>22</v>
      </c>
      <c r="V33" s="42">
        <f t="shared" si="4"/>
        <v>33.14</v>
      </c>
      <c r="W33" s="43">
        <f t="shared" si="2"/>
        <v>10.51</v>
      </c>
    </row>
    <row r="34" spans="1:23">
      <c r="A34" s="4">
        <f t="shared" si="8"/>
        <v>24</v>
      </c>
      <c r="B34" s="22">
        <v>13.31</v>
      </c>
      <c r="C34" s="22">
        <v>19.899999999999999</v>
      </c>
      <c r="D34" s="52"/>
      <c r="E34" s="22"/>
      <c r="F34" s="61" t="str">
        <f t="shared" si="0"/>
        <v/>
      </c>
      <c r="G34" s="28" t="str">
        <f t="shared" si="1"/>
        <v/>
      </c>
      <c r="U34" s="38">
        <f t="shared" ref="U34:U41" si="9">IF(U33&lt;$C$3,U33+1,"")</f>
        <v>23</v>
      </c>
      <c r="V34" s="42">
        <f t="shared" si="4"/>
        <v>33.14</v>
      </c>
      <c r="W34" s="43">
        <f t="shared" si="2"/>
        <v>10.51</v>
      </c>
    </row>
    <row r="35" spans="1:23">
      <c r="A35" s="4">
        <f t="shared" si="8"/>
        <v>25</v>
      </c>
      <c r="B35" s="22">
        <v>33.14</v>
      </c>
      <c r="C35" s="22">
        <v>2.16</v>
      </c>
      <c r="D35" s="52"/>
      <c r="E35" s="22"/>
      <c r="F35" s="61" t="str">
        <f t="shared" si="0"/>
        <v/>
      </c>
      <c r="G35" s="28" t="str">
        <f t="shared" si="1"/>
        <v/>
      </c>
      <c r="U35" s="38">
        <f t="shared" si="9"/>
        <v>24</v>
      </c>
      <c r="V35" s="42">
        <f t="shared" si="4"/>
        <v>13.31</v>
      </c>
      <c r="W35" s="43">
        <f t="shared" si="2"/>
        <v>19.899999999999999</v>
      </c>
    </row>
    <row r="36" spans="1:23">
      <c r="A36" s="4">
        <f t="shared" si="8"/>
        <v>26</v>
      </c>
      <c r="B36" s="22">
        <v>33.14</v>
      </c>
      <c r="C36" s="22">
        <v>2.16</v>
      </c>
      <c r="D36" s="52"/>
      <c r="E36" s="22"/>
      <c r="F36" s="61" t="str">
        <f t="shared" si="0"/>
        <v/>
      </c>
      <c r="G36" s="28" t="str">
        <f t="shared" si="1"/>
        <v/>
      </c>
      <c r="U36" s="38">
        <f t="shared" si="9"/>
        <v>25</v>
      </c>
      <c r="V36" s="42">
        <f t="shared" si="4"/>
        <v>33.14</v>
      </c>
      <c r="W36" s="43">
        <f t="shared" si="2"/>
        <v>2.16</v>
      </c>
    </row>
    <row r="37" spans="1:23">
      <c r="A37" s="4">
        <f t="shared" si="8"/>
        <v>27</v>
      </c>
      <c r="B37" s="69">
        <v>10.51</v>
      </c>
      <c r="C37" s="22">
        <v>19.899999999999999</v>
      </c>
      <c r="D37" s="52"/>
      <c r="E37" s="22"/>
      <c r="F37" s="61" t="str">
        <f t="shared" si="0"/>
        <v/>
      </c>
      <c r="G37" s="28" t="str">
        <f t="shared" si="1"/>
        <v/>
      </c>
      <c r="U37" s="38">
        <f t="shared" si="9"/>
        <v>26</v>
      </c>
      <c r="V37" s="42">
        <f t="shared" si="4"/>
        <v>33.14</v>
      </c>
      <c r="W37" s="43">
        <f t="shared" si="2"/>
        <v>2.16</v>
      </c>
    </row>
    <row r="38" spans="1:23">
      <c r="A38" s="4" t="str">
        <f t="shared" si="8"/>
        <v/>
      </c>
      <c r="B38" s="22"/>
      <c r="C38" s="22"/>
      <c r="D38" s="52"/>
      <c r="E38" s="22"/>
      <c r="F38" s="61" t="str">
        <f t="shared" si="0"/>
        <v/>
      </c>
      <c r="G38" s="28" t="str">
        <f t="shared" si="1"/>
        <v/>
      </c>
      <c r="U38" s="38">
        <f t="shared" si="9"/>
        <v>27</v>
      </c>
      <c r="V38" s="42">
        <f t="shared" si="4"/>
        <v>10.51</v>
      </c>
      <c r="W38" s="43">
        <f t="shared" si="2"/>
        <v>19.899999999999999</v>
      </c>
    </row>
    <row r="39" spans="1:23">
      <c r="A39" s="4" t="str">
        <f t="shared" si="8"/>
        <v/>
      </c>
      <c r="B39" s="22"/>
      <c r="C39" s="22"/>
      <c r="D39" s="52"/>
      <c r="E39" s="22"/>
      <c r="F39" s="61" t="str">
        <f t="shared" si="0"/>
        <v/>
      </c>
      <c r="G39" s="28" t="str">
        <f t="shared" si="1"/>
        <v/>
      </c>
      <c r="U39" s="38" t="str">
        <f t="shared" si="9"/>
        <v/>
      </c>
      <c r="V39" s="42">
        <f t="shared" si="4"/>
        <v>0</v>
      </c>
      <c r="W39" s="43">
        <f t="shared" si="2"/>
        <v>0</v>
      </c>
    </row>
    <row r="40" spans="1:23">
      <c r="A40" s="4" t="str">
        <f t="shared" si="8"/>
        <v/>
      </c>
      <c r="B40" s="22"/>
      <c r="C40" s="22"/>
      <c r="D40" s="52"/>
      <c r="E40" s="22"/>
      <c r="F40" s="61" t="str">
        <f t="shared" si="0"/>
        <v/>
      </c>
      <c r="G40" s="28" t="str">
        <f t="shared" si="1"/>
        <v/>
      </c>
      <c r="U40" s="38" t="str">
        <f t="shared" si="9"/>
        <v/>
      </c>
      <c r="V40" s="42">
        <f t="shared" si="4"/>
        <v>0</v>
      </c>
      <c r="W40" s="43">
        <f t="shared" si="2"/>
        <v>0</v>
      </c>
    </row>
    <row r="41" spans="1:23">
      <c r="A41" s="4" t="str">
        <f>IF(A40&lt;$C$3,A40+1,"")</f>
        <v/>
      </c>
      <c r="B41" s="22"/>
      <c r="C41" s="22"/>
      <c r="D41" s="52"/>
      <c r="E41" s="22"/>
      <c r="F41" s="61" t="str">
        <f t="shared" si="0"/>
        <v/>
      </c>
      <c r="G41" s="28" t="str">
        <f t="shared" si="1"/>
        <v/>
      </c>
      <c r="U41" s="38" t="str">
        <f t="shared" si="9"/>
        <v/>
      </c>
      <c r="V41" s="42">
        <f t="shared" si="4"/>
        <v>0</v>
      </c>
      <c r="W41" s="43">
        <f t="shared" si="2"/>
        <v>0</v>
      </c>
    </row>
    <row r="42" spans="1:23">
      <c r="A42" s="4" t="str">
        <f>IF(A41&lt;$C$3,A41+1,"")</f>
        <v/>
      </c>
      <c r="B42" s="22"/>
      <c r="C42" s="22"/>
      <c r="D42" s="52"/>
      <c r="E42" s="22"/>
      <c r="F42" s="61" t="str">
        <f t="shared" si="0"/>
        <v/>
      </c>
      <c r="G42" s="28" t="str">
        <f t="shared" si="1"/>
        <v/>
      </c>
      <c r="U42" s="38" t="str">
        <f>IF(U41&lt;$C$3,U41+1,"")</f>
        <v/>
      </c>
      <c r="V42" s="42">
        <f t="shared" si="4"/>
        <v>0</v>
      </c>
      <c r="W42" s="43">
        <f t="shared" si="2"/>
        <v>0</v>
      </c>
    </row>
    <row r="43" spans="1:23">
      <c r="A43" s="4" t="str">
        <f t="shared" ref="A43:A50" si="10">IF(A42&lt;$C$3,A42+1,"")</f>
        <v/>
      </c>
      <c r="B43" s="22"/>
      <c r="C43" s="22"/>
      <c r="D43" s="52"/>
      <c r="E43" s="22"/>
      <c r="F43" s="61" t="str">
        <f t="shared" si="0"/>
        <v/>
      </c>
      <c r="G43" s="28" t="str">
        <f t="shared" si="1"/>
        <v/>
      </c>
      <c r="U43" s="38" t="str">
        <f>IF(U42&lt;$C$3,U42+1,"")</f>
        <v/>
      </c>
      <c r="V43" s="42">
        <f t="shared" si="4"/>
        <v>0</v>
      </c>
      <c r="W43" s="43">
        <f t="shared" si="2"/>
        <v>0</v>
      </c>
    </row>
    <row r="44" spans="1:23">
      <c r="A44" s="4" t="str">
        <f t="shared" si="10"/>
        <v/>
      </c>
      <c r="B44" s="22"/>
      <c r="C44" s="22"/>
      <c r="D44" s="52"/>
      <c r="E44" s="22"/>
      <c r="F44" s="61" t="str">
        <f t="shared" si="0"/>
        <v/>
      </c>
      <c r="G44" s="28" t="str">
        <f t="shared" si="1"/>
        <v/>
      </c>
      <c r="U44" s="38" t="str">
        <f t="shared" ref="U44:U51" si="11">IF(U43&lt;$C$3,U43+1,"")</f>
        <v/>
      </c>
      <c r="V44" s="42">
        <f t="shared" si="4"/>
        <v>0</v>
      </c>
      <c r="W44" s="43">
        <f t="shared" si="2"/>
        <v>0</v>
      </c>
    </row>
    <row r="45" spans="1:23">
      <c r="A45" s="4" t="str">
        <f t="shared" si="10"/>
        <v/>
      </c>
      <c r="B45" s="22"/>
      <c r="C45" s="22"/>
      <c r="D45" s="52"/>
      <c r="E45" s="22"/>
      <c r="F45" s="61" t="str">
        <f t="shared" si="0"/>
        <v/>
      </c>
      <c r="G45" s="28" t="str">
        <f t="shared" si="1"/>
        <v/>
      </c>
      <c r="U45" s="38" t="str">
        <f t="shared" si="11"/>
        <v/>
      </c>
      <c r="V45" s="42">
        <f t="shared" si="4"/>
        <v>0</v>
      </c>
      <c r="W45" s="43">
        <f t="shared" si="2"/>
        <v>0</v>
      </c>
    </row>
    <row r="46" spans="1:23">
      <c r="A46" s="4" t="str">
        <f t="shared" si="10"/>
        <v/>
      </c>
      <c r="B46" s="22"/>
      <c r="C46" s="22"/>
      <c r="D46" s="52"/>
      <c r="E46" s="22"/>
      <c r="F46" s="61" t="str">
        <f t="shared" si="0"/>
        <v/>
      </c>
      <c r="G46" s="28" t="str">
        <f t="shared" si="1"/>
        <v/>
      </c>
      <c r="U46" s="38" t="str">
        <f t="shared" si="11"/>
        <v/>
      </c>
      <c r="V46" s="42">
        <f t="shared" si="4"/>
        <v>0</v>
      </c>
      <c r="W46" s="43">
        <f t="shared" si="2"/>
        <v>0</v>
      </c>
    </row>
    <row r="47" spans="1:23">
      <c r="A47" s="4" t="str">
        <f t="shared" si="10"/>
        <v/>
      </c>
      <c r="B47" s="22"/>
      <c r="C47" s="22"/>
      <c r="D47" s="52"/>
      <c r="E47" s="22"/>
      <c r="F47" s="61" t="str">
        <f t="shared" si="0"/>
        <v/>
      </c>
      <c r="G47" s="28" t="str">
        <f t="shared" si="1"/>
        <v/>
      </c>
      <c r="U47" s="38" t="str">
        <f t="shared" si="11"/>
        <v/>
      </c>
      <c r="V47" s="42">
        <f t="shared" si="4"/>
        <v>0</v>
      </c>
      <c r="W47" s="43">
        <f t="shared" si="2"/>
        <v>0</v>
      </c>
    </row>
    <row r="48" spans="1:23">
      <c r="A48" s="4" t="str">
        <f t="shared" si="10"/>
        <v/>
      </c>
      <c r="B48" s="22"/>
      <c r="C48" s="22"/>
      <c r="D48" s="52"/>
      <c r="E48" s="22"/>
      <c r="F48" s="61" t="str">
        <f t="shared" si="0"/>
        <v/>
      </c>
      <c r="G48" s="28" t="str">
        <f t="shared" si="1"/>
        <v/>
      </c>
      <c r="U48" s="38" t="str">
        <f t="shared" si="11"/>
        <v/>
      </c>
      <c r="V48" s="42">
        <f t="shared" si="4"/>
        <v>0</v>
      </c>
      <c r="W48" s="43">
        <f t="shared" si="2"/>
        <v>0</v>
      </c>
    </row>
    <row r="49" spans="1:23">
      <c r="A49" s="4" t="str">
        <f t="shared" si="10"/>
        <v/>
      </c>
      <c r="B49" s="22"/>
      <c r="C49" s="22"/>
      <c r="D49" s="52"/>
      <c r="E49" s="22"/>
      <c r="F49" s="61" t="str">
        <f t="shared" si="0"/>
        <v/>
      </c>
      <c r="G49" s="28" t="str">
        <f t="shared" si="1"/>
        <v/>
      </c>
      <c r="U49" s="38" t="str">
        <f t="shared" si="11"/>
        <v/>
      </c>
      <c r="V49" s="42">
        <f t="shared" si="4"/>
        <v>0</v>
      </c>
      <c r="W49" s="43">
        <f t="shared" si="2"/>
        <v>0</v>
      </c>
    </row>
    <row r="50" spans="1:23">
      <c r="A50" s="4" t="str">
        <f t="shared" si="10"/>
        <v/>
      </c>
      <c r="B50" s="22"/>
      <c r="C50" s="22"/>
      <c r="D50" s="52"/>
      <c r="E50" s="22"/>
      <c r="F50" s="61" t="str">
        <f t="shared" si="0"/>
        <v/>
      </c>
      <c r="G50" s="28" t="str">
        <f t="shared" si="1"/>
        <v/>
      </c>
      <c r="U50" s="38" t="str">
        <f t="shared" si="11"/>
        <v/>
      </c>
      <c r="V50" s="42">
        <f t="shared" si="4"/>
        <v>0</v>
      </c>
      <c r="W50" s="43">
        <f t="shared" si="2"/>
        <v>0</v>
      </c>
    </row>
    <row r="51" spans="1:23">
      <c r="U51" s="39" t="str">
        <f t="shared" si="11"/>
        <v/>
      </c>
      <c r="V51" s="44">
        <f t="shared" si="4"/>
        <v>0</v>
      </c>
      <c r="W51" s="45">
        <f t="shared" si="2"/>
        <v>0</v>
      </c>
    </row>
    <row r="52" spans="1:23">
      <c r="A52" s="5" t="s">
        <v>30</v>
      </c>
    </row>
    <row r="53" spans="1:23">
      <c r="A53" s="3" t="s">
        <v>31</v>
      </c>
    </row>
    <row r="54" spans="1:23">
      <c r="A54" s="3" t="s">
        <v>32</v>
      </c>
    </row>
    <row r="56" spans="1:23">
      <c r="B56" s="4" t="s">
        <v>0</v>
      </c>
      <c r="C56" s="23">
        <v>0.15</v>
      </c>
      <c r="D56" s="20"/>
      <c r="E56" s="23">
        <v>4.8499999999999996</v>
      </c>
      <c r="F56" s="20"/>
      <c r="G56" s="23">
        <v>8.65</v>
      </c>
      <c r="H56" s="20"/>
      <c r="I56" s="23">
        <v>11.65</v>
      </c>
      <c r="J56" s="20"/>
      <c r="K56" s="23">
        <v>14.85</v>
      </c>
      <c r="L56" s="20"/>
      <c r="M56" s="23">
        <v>19.05</v>
      </c>
      <c r="N56" s="20"/>
      <c r="O56" s="23">
        <v>22.65</v>
      </c>
      <c r="Q56" s="23"/>
      <c r="S56" s="23"/>
      <c r="U56" s="4" t="s">
        <v>35</v>
      </c>
      <c r="V56" s="25">
        <f>MAX(C56:S56)-MIN(C56:S56)</f>
        <v>22.5</v>
      </c>
      <c r="W56" s="3" t="s">
        <v>33</v>
      </c>
    </row>
    <row r="57" spans="1:23">
      <c r="A57" s="20"/>
      <c r="U57" s="4" t="s">
        <v>36</v>
      </c>
      <c r="V57" s="25">
        <f>MAX(A59:A89)-MIN(A59:A89)</f>
        <v>15.7</v>
      </c>
      <c r="W57" s="3" t="s">
        <v>33</v>
      </c>
    </row>
    <row r="58" spans="1:23">
      <c r="A58" s="20" t="s">
        <v>1</v>
      </c>
    </row>
    <row r="59" spans="1:23">
      <c r="A59" s="23">
        <v>15.85</v>
      </c>
      <c r="C59" s="59">
        <v>1</v>
      </c>
      <c r="E59" s="59">
        <v>2</v>
      </c>
      <c r="G59" s="59">
        <v>3</v>
      </c>
      <c r="I59" s="59"/>
      <c r="K59" s="59"/>
      <c r="M59" s="59"/>
      <c r="O59" s="59"/>
      <c r="Q59" s="59"/>
      <c r="S59" s="59"/>
    </row>
    <row r="60" spans="1:23">
      <c r="A60" s="20"/>
    </row>
    <row r="61" spans="1:23">
      <c r="A61" s="20"/>
    </row>
    <row r="62" spans="1:23">
      <c r="A62" s="20"/>
    </row>
    <row r="63" spans="1:23">
      <c r="A63" s="20"/>
    </row>
    <row r="64" spans="1:23">
      <c r="A64" s="23">
        <v>12.25</v>
      </c>
      <c r="C64" s="59">
        <v>4</v>
      </c>
      <c r="E64" s="59">
        <v>5</v>
      </c>
      <c r="G64" s="59">
        <v>6</v>
      </c>
      <c r="I64" s="59"/>
      <c r="K64" s="59"/>
      <c r="M64" s="59"/>
      <c r="O64" s="59"/>
      <c r="Q64" s="59"/>
      <c r="S64" s="59"/>
    </row>
    <row r="65" spans="1:19">
      <c r="A65" s="20"/>
    </row>
    <row r="66" spans="1:19">
      <c r="A66" s="20"/>
    </row>
    <row r="67" spans="1:19">
      <c r="A67" s="20"/>
    </row>
    <row r="68" spans="1:19">
      <c r="A68" s="20"/>
    </row>
    <row r="69" spans="1:19">
      <c r="A69" s="23">
        <v>8.75</v>
      </c>
      <c r="C69" s="59">
        <v>7</v>
      </c>
      <c r="E69" s="59">
        <v>8</v>
      </c>
      <c r="G69" s="59">
        <v>9</v>
      </c>
      <c r="I69" s="59">
        <v>10</v>
      </c>
      <c r="K69" s="59">
        <v>11</v>
      </c>
      <c r="M69" s="59">
        <v>12</v>
      </c>
      <c r="O69" s="59">
        <v>13</v>
      </c>
      <c r="Q69" s="59"/>
      <c r="S69" s="59"/>
    </row>
    <row r="70" spans="1:19">
      <c r="A70" s="20"/>
    </row>
    <row r="71" spans="1:19">
      <c r="A71" s="20"/>
    </row>
    <row r="72" spans="1:19">
      <c r="A72" s="20"/>
    </row>
    <row r="73" spans="1:19">
      <c r="A73" s="20"/>
    </row>
    <row r="74" spans="1:19">
      <c r="A74" s="23">
        <v>4.55</v>
      </c>
      <c r="C74" s="59">
        <v>14</v>
      </c>
      <c r="E74" s="59">
        <v>15</v>
      </c>
      <c r="G74" s="59">
        <v>16</v>
      </c>
      <c r="I74" s="59">
        <v>17</v>
      </c>
      <c r="K74" s="59">
        <v>18</v>
      </c>
      <c r="M74" s="59">
        <v>19</v>
      </c>
      <c r="O74" s="59">
        <v>20</v>
      </c>
      <c r="Q74" s="59"/>
      <c r="S74" s="59"/>
    </row>
    <row r="75" spans="1:19">
      <c r="A75" s="20"/>
    </row>
    <row r="76" spans="1:19">
      <c r="A76" s="20"/>
    </row>
    <row r="77" spans="1:19">
      <c r="A77" s="20"/>
    </row>
    <row r="78" spans="1:19">
      <c r="A78" s="20"/>
    </row>
    <row r="79" spans="1:19">
      <c r="A79" s="23">
        <v>0.15</v>
      </c>
      <c r="C79" s="59">
        <v>21</v>
      </c>
      <c r="E79" s="59">
        <v>22</v>
      </c>
      <c r="G79" s="59">
        <v>23</v>
      </c>
      <c r="I79" s="59">
        <v>24</v>
      </c>
      <c r="K79" s="59">
        <v>25</v>
      </c>
      <c r="M79" s="59">
        <v>26</v>
      </c>
      <c r="O79" s="59">
        <v>27</v>
      </c>
      <c r="Q79" s="59"/>
      <c r="S79" s="59"/>
    </row>
    <row r="80" spans="1:19">
      <c r="A80" s="20"/>
    </row>
    <row r="84" spans="1:23">
      <c r="A84" s="23"/>
      <c r="C84" s="59"/>
      <c r="E84" s="59"/>
      <c r="G84" s="59"/>
      <c r="I84" s="59"/>
      <c r="K84" s="59"/>
      <c r="M84" s="59"/>
      <c r="O84" s="59"/>
      <c r="Q84" s="59"/>
      <c r="S84" s="59"/>
    </row>
    <row r="89" spans="1:23">
      <c r="A89" s="23"/>
      <c r="C89" s="59"/>
      <c r="E89" s="59"/>
      <c r="G89" s="59"/>
      <c r="I89" s="59"/>
      <c r="K89" s="59"/>
      <c r="M89" s="59"/>
      <c r="O89" s="59"/>
      <c r="Q89" s="59"/>
      <c r="S89" s="59"/>
    </row>
    <row r="92" spans="1:23">
      <c r="A92" s="5" t="s">
        <v>11</v>
      </c>
    </row>
    <row r="93" spans="1:23">
      <c r="W93" s="6" t="s">
        <v>9</v>
      </c>
    </row>
    <row r="94" spans="1:23">
      <c r="B94" s="4" t="s">
        <v>0</v>
      </c>
      <c r="C94" s="21">
        <f>IF(C56="","",C56)</f>
        <v>0.15</v>
      </c>
      <c r="D94" s="8"/>
      <c r="E94" s="21">
        <f>IF(E56="","",E56)</f>
        <v>4.8499999999999996</v>
      </c>
      <c r="F94" s="8"/>
      <c r="G94" s="21">
        <f>IF(G56="","",G56)</f>
        <v>8.65</v>
      </c>
      <c r="H94" s="8"/>
      <c r="I94" s="21">
        <f>IF(I56="","",I56)</f>
        <v>11.65</v>
      </c>
      <c r="J94" s="8"/>
      <c r="K94" s="21">
        <f>IF(K56="","",K56)</f>
        <v>14.85</v>
      </c>
      <c r="L94" s="8"/>
      <c r="M94" s="21">
        <f>IF(M56="","",M56)</f>
        <v>19.05</v>
      </c>
      <c r="N94" s="8"/>
      <c r="O94" s="21">
        <f>IF(O56="","",O56)</f>
        <v>22.65</v>
      </c>
      <c r="Q94" s="21" t="str">
        <f>IF(Q56="","",Q56)</f>
        <v/>
      </c>
      <c r="S94" s="21" t="str">
        <f>IF(S56="","",S56)</f>
        <v/>
      </c>
      <c r="U94" s="9" t="s">
        <v>7</v>
      </c>
      <c r="V94" s="10">
        <f>V130/U130</f>
        <v>5.886216429699842</v>
      </c>
      <c r="W94" s="11">
        <f>SQRT(W135/U130)</f>
        <v>9.2383850053846537</v>
      </c>
    </row>
    <row r="96" spans="1:23">
      <c r="A96" s="4" t="s">
        <v>1</v>
      </c>
      <c r="U96" s="4" t="s">
        <v>2</v>
      </c>
      <c r="V96" s="4" t="s">
        <v>5</v>
      </c>
      <c r="W96" s="4" t="s">
        <v>6</v>
      </c>
    </row>
    <row r="97" spans="1:23">
      <c r="A97" s="21">
        <f>IF(A59="","",A59)</f>
        <v>15.85</v>
      </c>
      <c r="C97" s="7">
        <f>IF(C59="","",VLOOKUP(C59,$U$12:$W$51,2,FALSE))</f>
        <v>19.899999999999999</v>
      </c>
      <c r="D97" s="24"/>
      <c r="E97" s="7">
        <f>IF(E59="","",VLOOKUP(E59,$U$12:$W$51,2,FALSE))</f>
        <v>33.14</v>
      </c>
      <c r="F97" s="24"/>
      <c r="G97" s="7">
        <f>IF(G59="","",VLOOKUP(G59,$U$12:$W$51,2,FALSE))</f>
        <v>19.899999999999999</v>
      </c>
      <c r="H97" s="24"/>
      <c r="I97" s="7" t="str">
        <f>IF(I59="","",VLOOKUP(I59,$U$12:$W$51,2,FALSE))</f>
        <v/>
      </c>
      <c r="J97" s="24"/>
      <c r="K97" s="7" t="str">
        <f>IF(K59="","",VLOOKUP(K59,$U$12:$W$51,2,FALSE))</f>
        <v/>
      </c>
      <c r="L97" s="24"/>
      <c r="M97" s="7" t="str">
        <f>IF(M59="","",VLOOKUP(M59,$U$12:$W$51,2,FALSE))</f>
        <v/>
      </c>
      <c r="N97" s="24"/>
      <c r="O97" s="7" t="str">
        <f>IF(O59="","",VLOOKUP(O59,$U$12:$W$51,2,FALSE))</f>
        <v/>
      </c>
      <c r="Q97" s="7" t="str">
        <f>IF(Q59="","",VLOOKUP(Q59,$U$12:$W$51,2,FALSE))</f>
        <v/>
      </c>
      <c r="S97" s="7" t="str">
        <f>IF(S59="","",VLOOKUP(S59,$U$12:$W$51,2,FALSE))</f>
        <v/>
      </c>
      <c r="U97" s="25">
        <f>IF(A97="","",SUM(C97:S97))</f>
        <v>72.94</v>
      </c>
      <c r="V97" s="12">
        <f>IF(A97="","",U97*A97)</f>
        <v>1156.0989999999999</v>
      </c>
      <c r="W97" s="13">
        <f>IF(A97="","",U97*A97^2)</f>
        <v>18324.169149999998</v>
      </c>
    </row>
    <row r="98" spans="1:23">
      <c r="A98" s="8"/>
      <c r="C98" s="24"/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  <c r="O98" s="24"/>
      <c r="V98" s="12"/>
      <c r="W98" s="13"/>
    </row>
    <row r="99" spans="1:23">
      <c r="A99" s="8"/>
      <c r="C99" s="24"/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  <c r="O99" s="24"/>
      <c r="V99" s="12"/>
      <c r="W99" s="13"/>
    </row>
    <row r="100" spans="1:23">
      <c r="A100" s="8"/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  <c r="O100" s="24"/>
      <c r="V100" s="12"/>
      <c r="W100" s="13"/>
    </row>
    <row r="101" spans="1:23">
      <c r="A101" s="8"/>
      <c r="C101" s="24"/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V101" s="12"/>
      <c r="W101" s="13"/>
    </row>
    <row r="102" spans="1:23">
      <c r="A102" s="21">
        <f>IF(A64="","",A64)</f>
        <v>12.25</v>
      </c>
      <c r="C102" s="7">
        <f>IF(C64="","",VLOOKUP(C64,$U$12:$W$51,2,FALSE))</f>
        <v>2.16</v>
      </c>
      <c r="D102" s="24"/>
      <c r="E102" s="7">
        <f>IF(E64="","",VLOOKUP(E64,$U$12:$W$51,2,FALSE))</f>
        <v>3.87</v>
      </c>
      <c r="F102" s="24"/>
      <c r="G102" s="7">
        <f>IF(G64="","",VLOOKUP(G64,$U$12:$W$51,2,FALSE))</f>
        <v>2.16</v>
      </c>
      <c r="H102" s="24"/>
      <c r="I102" s="7" t="str">
        <f>IF(I64="","",VLOOKUP(I64,$U$12:$W$51,2,FALSE))</f>
        <v/>
      </c>
      <c r="J102" s="24"/>
      <c r="K102" s="7" t="str">
        <f>IF(K64="","",VLOOKUP(K64,$U$12:$W$51,2,FALSE))</f>
        <v/>
      </c>
      <c r="L102" s="24"/>
      <c r="M102" s="7" t="str">
        <f>IF(M64="","",VLOOKUP(M64,$U$12:$W$51,2,FALSE))</f>
        <v/>
      </c>
      <c r="N102" s="24"/>
      <c r="O102" s="7" t="str">
        <f>IF(O64="","",VLOOKUP(O64,$U$12:$W$51,2,FALSE))</f>
        <v/>
      </c>
      <c r="Q102" s="7" t="str">
        <f>IF(Q64="","",VLOOKUP(Q64,$U$12:$W$51,2,FALSE))</f>
        <v/>
      </c>
      <c r="S102" s="7" t="str">
        <f>IF(S64="","",VLOOKUP(S64,$U$12:$W$51,2,FALSE))</f>
        <v/>
      </c>
      <c r="U102" s="25">
        <f>IF(A102="","",SUM(C102:S102))</f>
        <v>8.1900000000000013</v>
      </c>
      <c r="V102" s="12">
        <f>IF(A102="","",U102*A102)</f>
        <v>100.32750000000001</v>
      </c>
      <c r="W102" s="13">
        <f>IF(A102="","",U102*A102^2)</f>
        <v>1229.0118750000001</v>
      </c>
    </row>
    <row r="103" spans="1:23">
      <c r="A103" s="8"/>
      <c r="C103" s="24"/>
      <c r="D103" s="24"/>
      <c r="E103" s="24"/>
      <c r="F103" s="24"/>
      <c r="G103" s="24"/>
      <c r="H103" s="24"/>
      <c r="I103" s="24"/>
      <c r="J103" s="24"/>
      <c r="K103" s="24"/>
      <c r="L103" s="24"/>
      <c r="M103" s="24"/>
      <c r="N103" s="24"/>
      <c r="O103" s="24"/>
      <c r="V103" s="12"/>
      <c r="W103" s="13"/>
    </row>
    <row r="104" spans="1:23">
      <c r="A104" s="8"/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V104" s="12"/>
      <c r="W104" s="13"/>
    </row>
    <row r="105" spans="1:23">
      <c r="A105" s="8"/>
      <c r="C105" s="24"/>
      <c r="D105" s="24"/>
      <c r="E105" s="24"/>
      <c r="F105" s="24"/>
      <c r="G105" s="24"/>
      <c r="H105" s="24"/>
      <c r="I105" s="24"/>
      <c r="J105" s="24"/>
      <c r="K105" s="24"/>
      <c r="L105" s="24"/>
      <c r="M105" s="24"/>
      <c r="N105" s="24"/>
      <c r="O105" s="24"/>
      <c r="V105" s="12"/>
      <c r="W105" s="13"/>
    </row>
    <row r="106" spans="1:23">
      <c r="A106" s="8"/>
      <c r="C106" s="24"/>
      <c r="D106" s="24"/>
      <c r="E106" s="24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V106" s="12"/>
      <c r="W106" s="13"/>
    </row>
    <row r="107" spans="1:23">
      <c r="A107" s="21">
        <f>IF(A69="","",A69)</f>
        <v>8.75</v>
      </c>
      <c r="C107" s="7">
        <f>IF(C69="","",VLOOKUP(C69,$U$12:$W$51,2,FALSE))</f>
        <v>2.16</v>
      </c>
      <c r="D107" s="24"/>
      <c r="E107" s="7">
        <f>IF(E69="","",VLOOKUP(E69,$U$12:$W$51,2,FALSE))</f>
        <v>3.87</v>
      </c>
      <c r="F107" s="24"/>
      <c r="G107" s="7">
        <f>IF(G69="","",VLOOKUP(G69,$U$12:$W$51,2,FALSE))</f>
        <v>10.51</v>
      </c>
      <c r="H107" s="24"/>
      <c r="I107" s="7">
        <f>IF(I69="","",VLOOKUP(I69,$U$12:$W$51,2,FALSE))</f>
        <v>33.14</v>
      </c>
      <c r="J107" s="24"/>
      <c r="K107" s="7">
        <f>IF(K69="","",VLOOKUP(K69,$U$12:$W$51,2,FALSE))</f>
        <v>33.14</v>
      </c>
      <c r="L107" s="24"/>
      <c r="M107" s="7">
        <f>IF(M69="","",VLOOKUP(M69,$U$12:$W$51,2,FALSE))</f>
        <v>33.14</v>
      </c>
      <c r="N107" s="24"/>
      <c r="O107" s="7">
        <f>IF(O69="","",VLOOKUP(O69,$U$12:$W$51,2,FALSE))</f>
        <v>10.51</v>
      </c>
      <c r="Q107" s="7" t="str">
        <f>IF(Q69="","",VLOOKUP(Q69,$U$12:$W$51,2,FALSE))</f>
        <v/>
      </c>
      <c r="S107" s="7" t="str">
        <f>IF(S69="","",VLOOKUP(S69,$U$12:$W$51,2,FALSE))</f>
        <v/>
      </c>
      <c r="U107" s="25">
        <f>IF(A107="","",SUM(C107:S107))</f>
        <v>126.47</v>
      </c>
      <c r="V107" s="12">
        <f>IF(A107="","",U107*A107)</f>
        <v>1106.6125</v>
      </c>
      <c r="W107" s="13">
        <f>IF(A107="","",U107*A107^2)</f>
        <v>9682.859375</v>
      </c>
    </row>
    <row r="108" spans="1:23">
      <c r="A108" s="8"/>
      <c r="C108" s="24"/>
      <c r="D108" s="24"/>
      <c r="E108" s="24"/>
      <c r="F108" s="24"/>
      <c r="G108" s="24"/>
      <c r="H108" s="24"/>
      <c r="I108" s="24"/>
      <c r="J108" s="24"/>
      <c r="K108" s="24"/>
      <c r="L108" s="24"/>
      <c r="M108" s="24"/>
      <c r="N108" s="24"/>
      <c r="O108" s="24"/>
      <c r="V108" s="12"/>
      <c r="W108" s="13"/>
    </row>
    <row r="109" spans="1:23">
      <c r="A109" s="8"/>
      <c r="C109" s="24"/>
      <c r="D109" s="24"/>
      <c r="E109" s="24"/>
      <c r="F109" s="24"/>
      <c r="G109" s="24"/>
      <c r="H109" s="24"/>
      <c r="I109" s="24"/>
      <c r="J109" s="24"/>
      <c r="K109" s="24"/>
      <c r="L109" s="24"/>
      <c r="M109" s="24"/>
      <c r="N109" s="24"/>
      <c r="O109" s="24"/>
      <c r="V109" s="12"/>
      <c r="W109" s="13"/>
    </row>
    <row r="110" spans="1:23">
      <c r="A110" s="8"/>
      <c r="C110" s="24"/>
      <c r="D110" s="24"/>
      <c r="E110" s="24"/>
      <c r="F110" s="24"/>
      <c r="G110" s="24"/>
      <c r="H110" s="24"/>
      <c r="I110" s="24"/>
      <c r="J110" s="24"/>
      <c r="K110" s="24"/>
      <c r="L110" s="24"/>
      <c r="M110" s="24"/>
      <c r="N110" s="24"/>
      <c r="O110" s="24"/>
      <c r="V110" s="12"/>
      <c r="W110" s="13"/>
    </row>
    <row r="111" spans="1:23">
      <c r="A111" s="8"/>
      <c r="C111" s="24"/>
      <c r="D111" s="24"/>
      <c r="E111" s="24"/>
      <c r="F111" s="24"/>
      <c r="G111" s="24"/>
      <c r="H111" s="24"/>
      <c r="I111" s="24"/>
      <c r="J111" s="24"/>
      <c r="K111" s="24"/>
      <c r="L111" s="24"/>
      <c r="M111" s="24"/>
      <c r="N111" s="24"/>
      <c r="O111" s="24"/>
      <c r="V111" s="12"/>
      <c r="W111" s="13"/>
    </row>
    <row r="112" spans="1:23">
      <c r="A112" s="21">
        <f>IF(A74="","",A74)</f>
        <v>4.55</v>
      </c>
      <c r="C112" s="7">
        <f>IF(C74="","",VLOOKUP(C74,$U$12:$W$51,2,FALSE))</f>
        <v>2.16</v>
      </c>
      <c r="D112" s="24"/>
      <c r="E112" s="7">
        <f>IF(E74="","",VLOOKUP(E74,$U$12:$W$51,2,FALSE))</f>
        <v>3.87</v>
      </c>
      <c r="F112" s="24"/>
      <c r="G112" s="7">
        <f>IF(G74="","",VLOOKUP(G74,$U$12:$W$51,2,FALSE))</f>
        <v>3.87</v>
      </c>
      <c r="H112" s="24"/>
      <c r="I112" s="7">
        <f>IF(I74="","",VLOOKUP(I74,$U$12:$W$51,2,FALSE))</f>
        <v>10.51</v>
      </c>
      <c r="J112" s="24"/>
      <c r="K112" s="7">
        <f>IF(K74="","",VLOOKUP(K74,$U$12:$W$51,2,FALSE))</f>
        <v>33.14</v>
      </c>
      <c r="L112" s="24"/>
      <c r="M112" s="7">
        <f>IF(M74="","",VLOOKUP(M74,$U$12:$W$51,2,FALSE))</f>
        <v>33.14</v>
      </c>
      <c r="N112" s="24"/>
      <c r="O112" s="7">
        <f>IF(O74="","",VLOOKUP(O74,$U$12:$W$51,2,FALSE))</f>
        <v>10.51</v>
      </c>
      <c r="Q112" s="7" t="str">
        <f>IF(Q74="","",VLOOKUP(Q74,$U$12:$W$51,2,FALSE))</f>
        <v/>
      </c>
      <c r="S112" s="7" t="str">
        <f>IF(S74="","",VLOOKUP(S74,$U$12:$W$51,2,FALSE))</f>
        <v/>
      </c>
      <c r="U112" s="25">
        <f>IF(A112="","",SUM(C112:S112))</f>
        <v>97.2</v>
      </c>
      <c r="V112" s="12">
        <f>IF(A112="","",U112*A112)</f>
        <v>442.26</v>
      </c>
      <c r="W112" s="13">
        <f>IF(A112="","",U112*A112^2)</f>
        <v>2012.2829999999997</v>
      </c>
    </row>
    <row r="113" spans="1:23">
      <c r="A113" s="8"/>
      <c r="C113" s="24"/>
      <c r="D113" s="24"/>
      <c r="E113" s="24"/>
      <c r="F113" s="24"/>
      <c r="G113" s="24"/>
      <c r="H113" s="24"/>
      <c r="I113" s="24"/>
      <c r="J113" s="24"/>
      <c r="K113" s="24"/>
      <c r="L113" s="24"/>
      <c r="M113" s="24"/>
      <c r="N113" s="24"/>
      <c r="O113" s="24"/>
      <c r="V113" s="12"/>
      <c r="W113" s="13"/>
    </row>
    <row r="114" spans="1:23">
      <c r="A114" s="8"/>
      <c r="C114" s="24"/>
      <c r="D114" s="24"/>
      <c r="E114" s="24"/>
      <c r="F114" s="24"/>
      <c r="G114" s="24"/>
      <c r="H114" s="24"/>
      <c r="I114" s="24"/>
      <c r="J114" s="24"/>
      <c r="K114" s="24"/>
      <c r="L114" s="24"/>
      <c r="M114" s="24"/>
      <c r="N114" s="24"/>
      <c r="O114" s="24"/>
      <c r="V114" s="12"/>
      <c r="W114" s="13"/>
    </row>
    <row r="115" spans="1:23">
      <c r="A115" s="8"/>
      <c r="C115" s="24"/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V115" s="12"/>
      <c r="W115" s="13"/>
    </row>
    <row r="116" spans="1:23">
      <c r="A116" s="8"/>
      <c r="C116" s="24"/>
      <c r="D116" s="24"/>
      <c r="E116" s="24"/>
      <c r="F116" s="24"/>
      <c r="G116" s="24"/>
      <c r="H116" s="24"/>
      <c r="I116" s="24"/>
      <c r="J116" s="24"/>
      <c r="K116" s="24"/>
      <c r="L116" s="24"/>
      <c r="M116" s="24"/>
      <c r="N116" s="24"/>
      <c r="O116" s="24"/>
      <c r="V116" s="12"/>
      <c r="W116" s="13"/>
    </row>
    <row r="117" spans="1:23">
      <c r="A117" s="21">
        <f>IF(A79="","",A79)</f>
        <v>0.15</v>
      </c>
      <c r="C117" s="7">
        <f>IF(C79="","",VLOOKUP(C79,$U$12:$W$51,2,FALSE))</f>
        <v>19.899999999999999</v>
      </c>
      <c r="D117" s="24"/>
      <c r="E117" s="7">
        <f>IF(E79="","",VLOOKUP(E79,$U$12:$W$51,2,FALSE))</f>
        <v>33.14</v>
      </c>
      <c r="F117" s="24"/>
      <c r="G117" s="7">
        <f>IF(G79="","",VLOOKUP(G79,$U$12:$W$51,2,FALSE))</f>
        <v>33.14</v>
      </c>
      <c r="H117" s="24"/>
      <c r="I117" s="7">
        <f>IF(I79="","",VLOOKUP(I79,$U$12:$W$51,2,FALSE))</f>
        <v>13.31</v>
      </c>
      <c r="J117" s="24"/>
      <c r="K117" s="7">
        <f>IF(K79="","",VLOOKUP(K79,$U$12:$W$51,2,FALSE))</f>
        <v>33.14</v>
      </c>
      <c r="L117" s="24"/>
      <c r="M117" s="7">
        <f>IF(M79="","",VLOOKUP(M79,$U$12:$W$51,2,FALSE))</f>
        <v>33.14</v>
      </c>
      <c r="N117" s="24"/>
      <c r="O117" s="7">
        <f>IF(O79="","",VLOOKUP(O79,$U$12:$W$51,2,FALSE))</f>
        <v>10.51</v>
      </c>
      <c r="Q117" s="7" t="str">
        <f>IF(Q79="","",VLOOKUP(Q79,$U$12:$W$51,2,FALSE))</f>
        <v/>
      </c>
      <c r="S117" s="7" t="str">
        <f>IF(S79="","",VLOOKUP(S79,$U$12:$W$51,2,FALSE))</f>
        <v/>
      </c>
      <c r="U117" s="25">
        <f>IF(A117="","",SUM(C117:S117))</f>
        <v>176.27999999999997</v>
      </c>
      <c r="V117" s="12">
        <f>IF(A117="","",U117*A117)</f>
        <v>26.441999999999997</v>
      </c>
      <c r="W117" s="13">
        <f>IF(A117="","",U117*A117^2)</f>
        <v>3.966299999999999</v>
      </c>
    </row>
    <row r="118" spans="1:23"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V118" s="12"/>
      <c r="W118" s="13"/>
    </row>
    <row r="119" spans="1:23">
      <c r="V119" s="12"/>
      <c r="W119" s="13"/>
    </row>
    <row r="120" spans="1:23">
      <c r="V120" s="12"/>
      <c r="W120" s="13"/>
    </row>
    <row r="121" spans="1:23">
      <c r="V121" s="12"/>
      <c r="W121" s="13"/>
    </row>
    <row r="122" spans="1:23">
      <c r="A122" s="21" t="str">
        <f>IF(A84="","",A84)</f>
        <v/>
      </c>
      <c r="C122" s="7" t="str">
        <f>IF(C84="","",VLOOKUP(C84,$U$12:$W$51,2,FALSE))</f>
        <v/>
      </c>
      <c r="D122" s="24"/>
      <c r="E122" s="7" t="str">
        <f>IF(E84="","",VLOOKUP(E84,$U$12:$W$51,2,FALSE))</f>
        <v/>
      </c>
      <c r="F122" s="24"/>
      <c r="G122" s="7" t="str">
        <f>IF(G84="","",VLOOKUP(G84,$U$12:$W$51,2,FALSE))</f>
        <v/>
      </c>
      <c r="H122" s="24"/>
      <c r="I122" s="7" t="str">
        <f>IF(I84="","",VLOOKUP(I84,$U$12:$W$51,2,FALSE))</f>
        <v/>
      </c>
      <c r="J122" s="24"/>
      <c r="K122" s="7" t="str">
        <f>IF(K84="","",VLOOKUP(K84,$U$12:$W$51,2,FALSE))</f>
        <v/>
      </c>
      <c r="L122" s="24"/>
      <c r="M122" s="7" t="str">
        <f>IF(M84="","",VLOOKUP(M84,$U$12:$W$51,2,FALSE))</f>
        <v/>
      </c>
      <c r="N122" s="24"/>
      <c r="O122" s="7" t="str">
        <f>IF(O84="","",VLOOKUP(O84,$U$12:$W$51,2,FALSE))</f>
        <v/>
      </c>
      <c r="Q122" s="7" t="str">
        <f>IF(Q84="","",VLOOKUP(Q84,$U$12:$W$51,2,FALSE))</f>
        <v/>
      </c>
      <c r="S122" s="7" t="str">
        <f>IF(S84="","",VLOOKUP(S84,$U$12:$W$51,2,FALSE))</f>
        <v/>
      </c>
      <c r="U122" s="25" t="str">
        <f>IF(A122="","",SUM(C122:S122))</f>
        <v/>
      </c>
      <c r="V122" s="12" t="str">
        <f>IF(A122="","",U122*A122)</f>
        <v/>
      </c>
      <c r="W122" s="13" t="str">
        <f>IF(A122="","",U122*A122^2)</f>
        <v/>
      </c>
    </row>
    <row r="123" spans="1:23">
      <c r="V123" s="12"/>
      <c r="W123" s="13"/>
    </row>
    <row r="124" spans="1:23">
      <c r="V124" s="12"/>
      <c r="W124" s="13"/>
    </row>
    <row r="125" spans="1:23">
      <c r="V125" s="12"/>
      <c r="W125" s="13"/>
    </row>
    <row r="126" spans="1:23">
      <c r="V126" s="12"/>
      <c r="W126" s="13"/>
    </row>
    <row r="127" spans="1:23">
      <c r="A127" s="21" t="str">
        <f>IF(A89="","",A89)</f>
        <v/>
      </c>
      <c r="C127" s="7" t="str">
        <f>IF(C89="","",VLOOKUP(C89,$U$12:$W$51,2,FALSE))</f>
        <v/>
      </c>
      <c r="D127" s="24"/>
      <c r="E127" s="7" t="str">
        <f>IF(E89="","",VLOOKUP(E89,$U$12:$W$51,2,FALSE))</f>
        <v/>
      </c>
      <c r="F127" s="24"/>
      <c r="G127" s="7" t="str">
        <f>IF(G89="","",VLOOKUP(G89,$U$12:$W$51,2,FALSE))</f>
        <v/>
      </c>
      <c r="H127" s="24"/>
      <c r="I127" s="7" t="str">
        <f>IF(I89="","",VLOOKUP(I89,$U$12:$W$51,2,FALSE))</f>
        <v/>
      </c>
      <c r="J127" s="24"/>
      <c r="K127" s="7" t="str">
        <f>IF(K89="","",VLOOKUP(K89,$U$12:$W$51,2,FALSE))</f>
        <v/>
      </c>
      <c r="L127" s="24"/>
      <c r="M127" s="7" t="str">
        <f>IF(M89="","",VLOOKUP(M89,$U$12:$W$51,2,FALSE))</f>
        <v/>
      </c>
      <c r="N127" s="24"/>
      <c r="O127" s="7" t="str">
        <f>IF(O89="","",VLOOKUP(O89,$U$12:$W$51,2,FALSE))</f>
        <v/>
      </c>
      <c r="Q127" s="7" t="str">
        <f>IF(Q89="","",VLOOKUP(Q89,$U$12:$W$51,2,FALSE))</f>
        <v/>
      </c>
      <c r="S127" s="7" t="str">
        <f>IF(S89="","",VLOOKUP(S89,$U$12:$W$51,2,FALSE))</f>
        <v/>
      </c>
      <c r="U127" s="25" t="str">
        <f>IF(A127="","",SUM(C127:S127))</f>
        <v/>
      </c>
      <c r="V127" s="12" t="str">
        <f>IF(A127="","",U127*A127)</f>
        <v/>
      </c>
      <c r="W127" s="13" t="str">
        <f>IF(A127="","",U127*A127^2)</f>
        <v/>
      </c>
    </row>
    <row r="128" spans="1:23">
      <c r="V128" s="12"/>
      <c r="W128" s="13"/>
    </row>
    <row r="129" spans="1:23">
      <c r="V129" s="12"/>
      <c r="W129" s="13"/>
    </row>
    <row r="130" spans="1:23">
      <c r="U130" s="26">
        <f>SUM(U97:U127)</f>
        <v>481.08</v>
      </c>
      <c r="V130" s="14">
        <f>SUM(V97:V127)</f>
        <v>2831.741</v>
      </c>
      <c r="W130" s="15">
        <f>SUM(W97:W127)</f>
        <v>31252.289699999998</v>
      </c>
    </row>
    <row r="133" spans="1:23">
      <c r="A133" s="5" t="s">
        <v>12</v>
      </c>
    </row>
    <row r="135" spans="1:23">
      <c r="B135" s="4" t="s">
        <v>0</v>
      </c>
      <c r="C135" s="21">
        <f>IF(C56="","",C56)</f>
        <v>0.15</v>
      </c>
      <c r="D135" s="8"/>
      <c r="E135" s="21">
        <f>IF(E56="","",E56)</f>
        <v>4.8499999999999996</v>
      </c>
      <c r="F135" s="8"/>
      <c r="G135" s="21">
        <f>IF(G56="","",G56)</f>
        <v>8.65</v>
      </c>
      <c r="H135" s="8"/>
      <c r="I135" s="21">
        <f>IF(I56="","",I56)</f>
        <v>11.65</v>
      </c>
      <c r="J135" s="8"/>
      <c r="K135" s="21">
        <f>IF(K56="","",K56)</f>
        <v>14.85</v>
      </c>
      <c r="L135" s="8"/>
      <c r="M135" s="21">
        <f>IF(M56="","",M56)</f>
        <v>19.05</v>
      </c>
      <c r="N135" s="8"/>
      <c r="O135" s="21">
        <f>IF(O56="","",O56)</f>
        <v>22.65</v>
      </c>
      <c r="Q135" s="21" t="str">
        <f>IF(Q56="","",Q56)</f>
        <v/>
      </c>
      <c r="S135" s="21" t="str">
        <f>IF(S56="","",S56)</f>
        <v/>
      </c>
      <c r="V135" s="11" t="s">
        <v>23</v>
      </c>
      <c r="W135" s="16">
        <f>W130+U173-U130*V94^2-U171*W172^2</f>
        <v>41059.099181812016</v>
      </c>
    </row>
    <row r="137" spans="1:23">
      <c r="A137" s="4" t="s">
        <v>1</v>
      </c>
    </row>
    <row r="138" spans="1:23">
      <c r="A138" s="21">
        <f>IF(A59="","",A59)</f>
        <v>15.85</v>
      </c>
      <c r="C138" s="7">
        <f>IF(C59="","",VLOOKUP(C59,$U$12:$W$51,3,FALSE))</f>
        <v>10.51</v>
      </c>
      <c r="D138" s="8"/>
      <c r="E138" s="7">
        <f>IF(E59="","",VLOOKUP(E59,$U$12:$W$51,3,FALSE))</f>
        <v>10.51</v>
      </c>
      <c r="F138" s="8"/>
      <c r="G138" s="7">
        <f>IF(G59="","",VLOOKUP(G59,$U$12:$W$51,3,FALSE))</f>
        <v>10.51</v>
      </c>
      <c r="H138" s="8"/>
      <c r="I138" s="7" t="str">
        <f>IF(I59="","",VLOOKUP(I59,$U$12:$W$51,3,FALSE))</f>
        <v/>
      </c>
      <c r="J138" s="8"/>
      <c r="K138" s="7" t="str">
        <f>IF(K59="","",VLOOKUP(K59,$U$12:$W$51,3,FALSE))</f>
        <v/>
      </c>
      <c r="L138" s="8"/>
      <c r="M138" s="7" t="str">
        <f>IF(M59="","",VLOOKUP(M59,$U$12:$W$51,3,FALSE))</f>
        <v/>
      </c>
      <c r="N138" s="8"/>
      <c r="O138" s="7" t="str">
        <f>IF(O59="","",VLOOKUP(O59,$U$12:$W$51,3,FALSE))</f>
        <v/>
      </c>
      <c r="Q138" s="7" t="str">
        <f>IF(Q59="","",VLOOKUP(Q59,$U$12:$W$51,3,FALSE))</f>
        <v/>
      </c>
      <c r="S138" s="7" t="str">
        <f>IF(S59="","",VLOOKUP(S59,$U$12:$W$51,3,FALSE))</f>
        <v/>
      </c>
    </row>
    <row r="139" spans="1:23">
      <c r="A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</row>
    <row r="140" spans="1:23">
      <c r="A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</row>
    <row r="141" spans="1:23">
      <c r="A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</row>
    <row r="142" spans="1:23">
      <c r="A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</row>
    <row r="143" spans="1:23">
      <c r="A143" s="21">
        <f>IF(A64="","",A64)</f>
        <v>12.25</v>
      </c>
      <c r="C143" s="7">
        <f>IF(C64="","",VLOOKUP(C64,$U$12:$W$51,3,FALSE))</f>
        <v>33.14</v>
      </c>
      <c r="D143" s="8"/>
      <c r="E143" s="7">
        <f>IF(E64="","",VLOOKUP(E64,$U$12:$W$51,3,FALSE))</f>
        <v>33.14</v>
      </c>
      <c r="F143" s="8"/>
      <c r="G143" s="7">
        <f>IF(G64="","",VLOOKUP(G64,$U$12:$W$51,3,FALSE))</f>
        <v>33.14</v>
      </c>
      <c r="H143" s="8"/>
      <c r="I143" s="7" t="str">
        <f>IF(I64="","",VLOOKUP(I64,$U$12:$W$51,3,FALSE))</f>
        <v/>
      </c>
      <c r="J143" s="8"/>
      <c r="K143" s="7" t="str">
        <f>IF(K64="","",VLOOKUP(K64,$U$12:$W$51,3,FALSE))</f>
        <v/>
      </c>
      <c r="L143" s="8"/>
      <c r="M143" s="7" t="str">
        <f>IF(M64="","",VLOOKUP(M64,$U$12:$W$51,3,FALSE))</f>
        <v/>
      </c>
      <c r="N143" s="8"/>
      <c r="O143" s="7" t="str">
        <f>IF(O64="","",VLOOKUP(O64,$U$12:$W$51,3,FALSE))</f>
        <v/>
      </c>
      <c r="Q143" s="7" t="str">
        <f>IF(Q64="","",VLOOKUP(Q64,$U$12:$W$51,3,FALSE))</f>
        <v/>
      </c>
      <c r="S143" s="7" t="str">
        <f>IF(S64="","",VLOOKUP(S64,$U$12:$W$51,3,FALSE))</f>
        <v/>
      </c>
    </row>
    <row r="144" spans="1:23">
      <c r="A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</row>
    <row r="145" spans="1:19">
      <c r="A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</row>
    <row r="146" spans="1:19">
      <c r="A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</row>
    <row r="147" spans="1:19">
      <c r="A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</row>
    <row r="148" spans="1:19">
      <c r="A148" s="21">
        <f>IF(A69="","",A69)</f>
        <v>8.75</v>
      </c>
      <c r="C148" s="7">
        <f>IF(C69="","",VLOOKUP(C69,$U$12:$W$51,3,FALSE))</f>
        <v>33.14</v>
      </c>
      <c r="D148" s="8"/>
      <c r="E148" s="7">
        <f>IF(E69="","",VLOOKUP(E69,$U$12:$W$51,3,FALSE))</f>
        <v>33.14</v>
      </c>
      <c r="F148" s="8"/>
      <c r="G148" s="7">
        <f>IF(G69="","",VLOOKUP(G69,$U$12:$W$51,3,FALSE))</f>
        <v>33.14</v>
      </c>
      <c r="H148" s="8"/>
      <c r="I148" s="7">
        <f>IF(I69="","",VLOOKUP(I69,$U$12:$W$51,3,FALSE))</f>
        <v>10.51</v>
      </c>
      <c r="J148" s="8"/>
      <c r="K148" s="7">
        <f>IF(K69="","",VLOOKUP(K69,$U$12:$W$51,3,FALSE))</f>
        <v>2.16</v>
      </c>
      <c r="L148" s="8"/>
      <c r="M148" s="7">
        <f>IF(M69="","",VLOOKUP(M69,$U$12:$W$51,3,FALSE))</f>
        <v>2.16</v>
      </c>
      <c r="N148" s="8"/>
      <c r="O148" s="7">
        <f>IF(O69="","",VLOOKUP(O69,$U$12:$W$51,3,FALSE))</f>
        <v>19.899999999999999</v>
      </c>
      <c r="Q148" s="7" t="str">
        <f>IF(Q69="","",VLOOKUP(Q69,$U$12:$W$51,3,FALSE))</f>
        <v/>
      </c>
      <c r="S148" s="7" t="str">
        <f>IF(S69="","",VLOOKUP(S69,$U$12:$W$51,3,FALSE))</f>
        <v/>
      </c>
    </row>
    <row r="149" spans="1:19">
      <c r="A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</row>
    <row r="150" spans="1:19">
      <c r="A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</row>
    <row r="151" spans="1:19">
      <c r="A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</row>
    <row r="152" spans="1:19">
      <c r="A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</row>
    <row r="153" spans="1:19">
      <c r="A153" s="21">
        <f>IF(A74="","",A74)</f>
        <v>4.55</v>
      </c>
      <c r="C153" s="7">
        <f>IF(C74="","",VLOOKUP(C74,$U$12:$W$51,3,FALSE))</f>
        <v>33.14</v>
      </c>
      <c r="D153" s="8"/>
      <c r="E153" s="7">
        <f>IF(E74="","",VLOOKUP(E74,$U$12:$W$51,3,FALSE))</f>
        <v>33.14</v>
      </c>
      <c r="F153" s="8"/>
      <c r="G153" s="7">
        <f>IF(G74="","",VLOOKUP(G74,$U$12:$W$51,3,FALSE))</f>
        <v>33.14</v>
      </c>
      <c r="H153" s="8"/>
      <c r="I153" s="7">
        <f>IF(I74="","",VLOOKUP(I74,$U$12:$W$51,3,FALSE))</f>
        <v>33.14</v>
      </c>
      <c r="J153" s="8"/>
      <c r="K153" s="7">
        <f>IF(K74="","",VLOOKUP(K74,$U$12:$W$51,3,FALSE))</f>
        <v>3.87</v>
      </c>
      <c r="L153" s="8"/>
      <c r="M153" s="7">
        <f>IF(M74="","",VLOOKUP(M74,$U$12:$W$51,3,FALSE))</f>
        <v>3.87</v>
      </c>
      <c r="N153" s="8"/>
      <c r="O153" s="7">
        <f>IF(O74="","",VLOOKUP(O74,$U$12:$W$51,3,FALSE))</f>
        <v>33.14</v>
      </c>
      <c r="Q153" s="7" t="str">
        <f>IF(Q74="","",VLOOKUP(Q74,$U$12:$W$51,3,FALSE))</f>
        <v/>
      </c>
      <c r="S153" s="7" t="str">
        <f>IF(S74="","",VLOOKUP(S74,$U$12:$W$51,3,FALSE))</f>
        <v/>
      </c>
    </row>
    <row r="154" spans="1:19">
      <c r="A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</row>
    <row r="155" spans="1:19">
      <c r="A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</row>
    <row r="156" spans="1:19">
      <c r="A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</row>
    <row r="157" spans="1:19">
      <c r="A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</row>
    <row r="158" spans="1:19">
      <c r="A158" s="21">
        <f>IF(A79="","",A79)</f>
        <v>0.15</v>
      </c>
      <c r="C158" s="7">
        <f>IF(C79="","",VLOOKUP(C79,$U$12:$W$51,3,FALSE))</f>
        <v>10.51</v>
      </c>
      <c r="D158" s="8"/>
      <c r="E158" s="7">
        <f>IF(E79="","",VLOOKUP(E79,$U$12:$W$51,3,FALSE))</f>
        <v>10.51</v>
      </c>
      <c r="F158" s="8"/>
      <c r="G158" s="7">
        <f>IF(G79="","",VLOOKUP(G79,$U$12:$W$51,3,FALSE))</f>
        <v>10.51</v>
      </c>
      <c r="H158" s="8"/>
      <c r="I158" s="7">
        <f>IF(I79="","",VLOOKUP(I79,$U$12:$W$51,3,FALSE))</f>
        <v>19.899999999999999</v>
      </c>
      <c r="J158" s="8"/>
      <c r="K158" s="7">
        <f>IF(K79="","",VLOOKUP(K79,$U$12:$W$51,3,FALSE))</f>
        <v>2.16</v>
      </c>
      <c r="L158" s="8"/>
      <c r="M158" s="7">
        <f>IF(M79="","",VLOOKUP(M79,$U$12:$W$51,3,FALSE))</f>
        <v>2.16</v>
      </c>
      <c r="N158" s="8"/>
      <c r="O158" s="7">
        <f>IF(O79="","",VLOOKUP(O79,$U$12:$W$51,3,FALSE))</f>
        <v>19.899999999999999</v>
      </c>
      <c r="Q158" s="7" t="str">
        <f>IF(Q79="","",VLOOKUP(Q79,$U$12:$W$51,3,FALSE))</f>
        <v/>
      </c>
      <c r="S158" s="7" t="str">
        <f>IF(S79="","",VLOOKUP(S79,$U$12:$W$51,3,FALSE))</f>
        <v/>
      </c>
    </row>
    <row r="163" spans="1:23">
      <c r="A163" s="21" t="str">
        <f>IF(A84="","",A84)</f>
        <v/>
      </c>
      <c r="C163" s="7" t="str">
        <f>IF(C84="","",VLOOKUP(C84,$U$12:$W$51,3,FALSE))</f>
        <v/>
      </c>
      <c r="D163" s="8"/>
      <c r="E163" s="7" t="str">
        <f>IF(E84="","",VLOOKUP(E84,$U$12:$W$51,3,FALSE))</f>
        <v/>
      </c>
      <c r="F163" s="8"/>
      <c r="G163" s="7" t="str">
        <f>IF(G84="","",VLOOKUP(G84,$U$12:$W$51,3,FALSE))</f>
        <v/>
      </c>
      <c r="H163" s="8"/>
      <c r="I163" s="7" t="str">
        <f>IF(I84="","",VLOOKUP(I84,$U$12:$W$51,3,FALSE))</f>
        <v/>
      </c>
      <c r="J163" s="8"/>
      <c r="K163" s="7" t="str">
        <f>IF(K84="","",VLOOKUP(K84,$U$12:$W$51,3,FALSE))</f>
        <v/>
      </c>
      <c r="L163" s="8"/>
      <c r="M163" s="7" t="str">
        <f>IF(M84="","",VLOOKUP(M84,$U$12:$W$51,3,FALSE))</f>
        <v/>
      </c>
      <c r="N163" s="8"/>
      <c r="O163" s="7" t="str">
        <f>IF(O84="","",VLOOKUP(O84,$U$12:$W$51,3,FALSE))</f>
        <v/>
      </c>
      <c r="Q163" s="7" t="str">
        <f>IF(Q84="","",VLOOKUP(Q84,$U$12:$W$51,3,FALSE))</f>
        <v/>
      </c>
      <c r="S163" s="7" t="str">
        <f>IF(S84="","",VLOOKUP(S84,$U$12:$W$51,3,FALSE))</f>
        <v/>
      </c>
    </row>
    <row r="168" spans="1:23">
      <c r="A168" s="21" t="str">
        <f>IF(A89="","",A89)</f>
        <v/>
      </c>
      <c r="C168" s="7" t="str">
        <f>IF(C89="","",VLOOKUP(C89,$U$12:$W$51,3,FALSE))</f>
        <v/>
      </c>
      <c r="D168" s="8"/>
      <c r="E168" s="7" t="str">
        <f>IF(E89="","",VLOOKUP(E89,$U$12:$W$51,3,FALSE))</f>
        <v/>
      </c>
      <c r="F168" s="8"/>
      <c r="G168" s="7" t="str">
        <f>IF(G89="","",VLOOKUP(G89,$U$12:$W$51,3,FALSE))</f>
        <v/>
      </c>
      <c r="H168" s="8"/>
      <c r="I168" s="7" t="str">
        <f>IF(I89="","",VLOOKUP(I89,$U$12:$W$51,3,FALSE))</f>
        <v/>
      </c>
      <c r="J168" s="8"/>
      <c r="K168" s="7" t="str">
        <f>IF(K89="","",VLOOKUP(K89,$U$12:$W$51,3,FALSE))</f>
        <v/>
      </c>
      <c r="L168" s="8"/>
      <c r="M168" s="7" t="str">
        <f>IF(M89="","",VLOOKUP(M89,$U$12:$W$51,3,FALSE))</f>
        <v/>
      </c>
      <c r="N168" s="8"/>
      <c r="O168" s="7" t="str">
        <f>IF(O89="","",VLOOKUP(O89,$U$12:$W$51,3,FALSE))</f>
        <v/>
      </c>
      <c r="Q168" s="7" t="str">
        <f>IF(Q89="","",VLOOKUP(Q89,$U$12:$W$51,3,FALSE))</f>
        <v/>
      </c>
      <c r="S168" s="7" t="str">
        <f>IF(S89="","",VLOOKUP(S89,$U$12:$W$51,3,FALSE))</f>
        <v/>
      </c>
    </row>
    <row r="171" spans="1:23">
      <c r="B171" s="4" t="s">
        <v>2</v>
      </c>
      <c r="C171" s="25">
        <f>IF(C135="","",SUM(C138:C168))</f>
        <v>120.44</v>
      </c>
      <c r="E171" s="25">
        <f>IF(E135="","",SUM(E138:E168))</f>
        <v>120.44</v>
      </c>
      <c r="G171" s="25">
        <f>IF(G135="","",SUM(G138:G168))</f>
        <v>120.44</v>
      </c>
      <c r="I171" s="25">
        <f>IF(I135="","",SUM(I138:I168))</f>
        <v>63.55</v>
      </c>
      <c r="K171" s="25">
        <f>IF(K135="","",SUM(K138:K168))</f>
        <v>8.1900000000000013</v>
      </c>
      <c r="M171" s="25">
        <f>IF(M135="","",SUM(M138:M168))</f>
        <v>8.1900000000000013</v>
      </c>
      <c r="O171" s="25">
        <f>IF(O135="","",SUM(O138:O168))</f>
        <v>72.94</v>
      </c>
      <c r="Q171" s="25" t="str">
        <f>IF(Q135="","",SUM(Q138:Q168))</f>
        <v/>
      </c>
      <c r="S171" s="25" t="str">
        <f>IF(S135="","",SUM(S138:S168))</f>
        <v/>
      </c>
      <c r="U171" s="26">
        <f>SUM(C171:S171)</f>
        <v>514.19000000000005</v>
      </c>
      <c r="W171" s="6" t="s">
        <v>8</v>
      </c>
    </row>
    <row r="172" spans="1:23">
      <c r="B172" s="4" t="s">
        <v>3</v>
      </c>
      <c r="C172" s="12">
        <f>IF(C135="","",C171*C135)</f>
        <v>18.065999999999999</v>
      </c>
      <c r="D172" s="12"/>
      <c r="E172" s="12">
        <f>IF(E135="","",E171*E135)</f>
        <v>584.1339999999999</v>
      </c>
      <c r="F172" s="12"/>
      <c r="G172" s="12">
        <f>IF(G135="","",G171*G135)</f>
        <v>1041.806</v>
      </c>
      <c r="H172" s="12"/>
      <c r="I172" s="12">
        <f>IF(I135="","",I171*I135)</f>
        <v>740.35749999999996</v>
      </c>
      <c r="J172" s="12"/>
      <c r="K172" s="12">
        <f>IF(K135="","",K171*K135)</f>
        <v>121.62150000000001</v>
      </c>
      <c r="L172" s="12"/>
      <c r="M172" s="12">
        <f>IF(M135="","",M171*M135)</f>
        <v>156.01950000000002</v>
      </c>
      <c r="N172" s="12"/>
      <c r="O172" s="12">
        <f>IF(O135="","",O171*O135)</f>
        <v>1652.0909999999999</v>
      </c>
      <c r="Q172" s="12" t="str">
        <f>IF(Q135="","",Q171*Q135)</f>
        <v/>
      </c>
      <c r="S172" s="12" t="str">
        <f>IF(S135="","",S171*S135)</f>
        <v/>
      </c>
      <c r="U172" s="14">
        <f>SUM(C172:S172)</f>
        <v>4314.0954999999994</v>
      </c>
      <c r="W172" s="11">
        <f>U172/U171</f>
        <v>8.3900805149847315</v>
      </c>
    </row>
    <row r="173" spans="1:23">
      <c r="B173" s="4" t="s">
        <v>4</v>
      </c>
      <c r="C173" s="13">
        <f>IF(C135="","",C171*C135^2)</f>
        <v>2.7098999999999998</v>
      </c>
      <c r="D173" s="13"/>
      <c r="E173" s="13">
        <f>IF(E135="","",E171*E135^2)</f>
        <v>2833.0498999999995</v>
      </c>
      <c r="F173" s="13"/>
      <c r="G173" s="13">
        <f>IF(G135="","",G171*G135^2)</f>
        <v>9011.6219000000001</v>
      </c>
      <c r="H173" s="13"/>
      <c r="I173" s="13">
        <f>IF(I135="","",I171*I135^2)</f>
        <v>8625.1648749999986</v>
      </c>
      <c r="J173" s="13"/>
      <c r="K173" s="13">
        <f>IF(K135="","",K171*K135^2)</f>
        <v>1806.0792750000001</v>
      </c>
      <c r="L173" s="13"/>
      <c r="M173" s="13">
        <f>IF(M135="","",M171*M135^2)</f>
        <v>2972.1714750000006</v>
      </c>
      <c r="N173" s="13"/>
      <c r="O173" s="13">
        <f>IF(O135="","",O171*O135^2)</f>
        <v>37419.86114999999</v>
      </c>
      <c r="Q173" s="13" t="str">
        <f>IF(Q135="","",Q171*Q135^2)</f>
        <v/>
      </c>
      <c r="S173" s="13" t="str">
        <f>IF(S135="","",S171*S135^2)</f>
        <v/>
      </c>
      <c r="U173" s="15">
        <f>SUM(C173:S173)</f>
        <v>62670.658474999989</v>
      </c>
      <c r="V173" s="9" t="s">
        <v>10</v>
      </c>
      <c r="W173" s="10">
        <f>SQRT(W135/U171)</f>
        <v>8.9359945524916</v>
      </c>
    </row>
  </sheetData>
  <sheetProtection sheet="1" selectLockedCells="1"/>
  <mergeCells count="1">
    <mergeCell ref="F3:G3"/>
  </mergeCells>
  <dataValidations count="2">
    <dataValidation type="list" allowBlank="1" showInputMessage="1" showErrorMessage="1" sqref="F3:G3">
      <formula1>"prima serie,seconda serie"</formula1>
    </dataValidation>
    <dataValidation type="list" allowBlank="1" showInputMessage="1" showErrorMessage="1" sqref="G5">
      <formula1>"si,no"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W173"/>
  <sheetViews>
    <sheetView workbookViewId="0">
      <selection activeCell="B11" sqref="B11"/>
    </sheetView>
  </sheetViews>
  <sheetFormatPr defaultColWidth="9.140625" defaultRowHeight="12.75"/>
  <cols>
    <col min="1" max="4" width="9.140625" style="4"/>
    <col min="5" max="5" width="10" style="4" bestFit="1" customWidth="1"/>
    <col min="6" max="18" width="9.140625" style="4"/>
    <col min="19" max="19" width="9.5703125" style="4" bestFit="1" customWidth="1"/>
    <col min="20" max="16384" width="9.140625" style="4"/>
  </cols>
  <sheetData>
    <row r="1" spans="1:23" ht="15.75">
      <c r="A1" s="17" t="s">
        <v>34</v>
      </c>
    </row>
    <row r="3" spans="1:23" ht="15">
      <c r="A3" s="3" t="s">
        <v>25</v>
      </c>
      <c r="C3" s="60">
        <v>27</v>
      </c>
      <c r="E3" s="4" t="s">
        <v>53</v>
      </c>
      <c r="F3" s="75" t="s">
        <v>51</v>
      </c>
      <c r="G3" s="76"/>
      <c r="J3" s="55" t="s">
        <v>60</v>
      </c>
      <c r="M3" s="4" t="s">
        <v>61</v>
      </c>
    </row>
    <row r="5" spans="1:23">
      <c r="A5" s="5" t="s">
        <v>24</v>
      </c>
      <c r="F5" s="53" t="s">
        <v>72</v>
      </c>
      <c r="G5" s="60" t="s">
        <v>73</v>
      </c>
      <c r="I5" s="53" t="s">
        <v>58</v>
      </c>
      <c r="J5" s="54">
        <v>3041.8</v>
      </c>
      <c r="K5" s="3" t="s">
        <v>59</v>
      </c>
      <c r="L5" s="4" t="s">
        <v>63</v>
      </c>
      <c r="M5" s="57">
        <f>W172</f>
        <v>8.3945868912724819</v>
      </c>
      <c r="N5" s="3" t="s">
        <v>33</v>
      </c>
    </row>
    <row r="6" spans="1:23">
      <c r="I6" s="4" t="s">
        <v>55</v>
      </c>
      <c r="J6" s="27">
        <v>10.14</v>
      </c>
      <c r="K6" s="3" t="s">
        <v>33</v>
      </c>
      <c r="L6" s="4" t="s">
        <v>62</v>
      </c>
      <c r="M6" s="57">
        <f>V94</f>
        <v>5.8764673119291029</v>
      </c>
      <c r="N6" s="3" t="s">
        <v>33</v>
      </c>
    </row>
    <row r="7" spans="1:23">
      <c r="B7" s="47" t="str">
        <f>IF($F$3="prima serie","¯¯¯¯¯","")</f>
        <v>¯¯¯¯¯</v>
      </c>
      <c r="C7" s="46" t="str">
        <f>IF($F$3="prima serie","¯¯¯¯¯¯","")</f>
        <v>¯¯¯¯¯¯</v>
      </c>
      <c r="D7" s="47" t="str">
        <f>IF($F$3="seconda serie","¯¯¯¯¯","")</f>
        <v/>
      </c>
      <c r="E7" s="46" t="str">
        <f>IF($F$3="seconda serie","¯¯¯¯¯¯","")</f>
        <v/>
      </c>
      <c r="I7" s="4" t="s">
        <v>56</v>
      </c>
      <c r="J7" s="27">
        <v>5.76</v>
      </c>
      <c r="K7" s="3" t="s">
        <v>33</v>
      </c>
      <c r="L7" s="4" t="s">
        <v>64</v>
      </c>
      <c r="M7" s="57">
        <f>W94</f>
        <v>9.18643023783725</v>
      </c>
      <c r="N7" s="3" t="s">
        <v>33</v>
      </c>
    </row>
    <row r="8" spans="1:23">
      <c r="B8" s="48" t="s">
        <v>51</v>
      </c>
      <c r="C8" s="48"/>
      <c r="D8" s="49" t="s">
        <v>52</v>
      </c>
      <c r="E8" s="48"/>
      <c r="F8" s="49" t="s">
        <v>74</v>
      </c>
      <c r="G8" s="48"/>
      <c r="I8" s="4" t="s">
        <v>57</v>
      </c>
      <c r="J8" s="27">
        <v>8.0500000000000007</v>
      </c>
      <c r="K8" s="3" t="s">
        <v>33</v>
      </c>
      <c r="L8" s="4" t="s">
        <v>65</v>
      </c>
      <c r="M8" s="57">
        <f>W173</f>
        <v>8.9062152107486323</v>
      </c>
      <c r="N8" s="3" t="s">
        <v>33</v>
      </c>
    </row>
    <row r="9" spans="1:23">
      <c r="B9" s="19" t="s">
        <v>27</v>
      </c>
      <c r="C9" s="19"/>
      <c r="D9" s="50" t="s">
        <v>27</v>
      </c>
      <c r="E9" s="19"/>
      <c r="F9" s="50" t="s">
        <v>27</v>
      </c>
      <c r="G9" s="19"/>
      <c r="L9" s="4" t="s">
        <v>38</v>
      </c>
      <c r="M9" s="57">
        <f>U130</f>
        <v>403.97</v>
      </c>
      <c r="V9" s="48" t="s">
        <v>54</v>
      </c>
      <c r="W9" s="48"/>
    </row>
    <row r="10" spans="1:23">
      <c r="A10" s="4" t="s">
        <v>26</v>
      </c>
      <c r="B10" s="4" t="s">
        <v>28</v>
      </c>
      <c r="C10" s="4" t="s">
        <v>29</v>
      </c>
      <c r="D10" s="51" t="s">
        <v>28</v>
      </c>
      <c r="E10" s="4" t="s">
        <v>29</v>
      </c>
      <c r="F10" s="51" t="s">
        <v>28</v>
      </c>
      <c r="G10" s="4" t="s">
        <v>29</v>
      </c>
      <c r="L10" s="4" t="s">
        <v>39</v>
      </c>
      <c r="M10" s="57">
        <f>U171</f>
        <v>429.78999999999996</v>
      </c>
      <c r="V10" s="19" t="s">
        <v>27</v>
      </c>
      <c r="W10" s="19"/>
    </row>
    <row r="11" spans="1:23">
      <c r="A11" s="4">
        <v>1</v>
      </c>
      <c r="B11" s="60">
        <v>16.04</v>
      </c>
      <c r="C11" s="60">
        <v>9.19</v>
      </c>
      <c r="D11" s="52"/>
      <c r="E11" s="60"/>
      <c r="F11" s="61" t="str">
        <f>IF(AND($G$5="si",B11&lt;&gt;"",D11&lt;&gt;""),(D11-B11)/B11,"")</f>
        <v/>
      </c>
      <c r="G11" s="28" t="str">
        <f>IF(AND($G$5="si",C11&lt;&gt;"",E11&lt;&gt;""),(E11-C11)/C11,"")</f>
        <v/>
      </c>
      <c r="V11" s="4" t="s">
        <v>28</v>
      </c>
      <c r="W11" s="4" t="s">
        <v>29</v>
      </c>
    </row>
    <row r="12" spans="1:23">
      <c r="A12" s="4">
        <f>IF(A11&lt;$C$3,A11+1,"")</f>
        <v>2</v>
      </c>
      <c r="B12" s="60">
        <v>27.36</v>
      </c>
      <c r="C12" s="60">
        <v>9.19</v>
      </c>
      <c r="D12" s="52"/>
      <c r="E12" s="60"/>
      <c r="F12" s="61" t="str">
        <f t="shared" ref="F12:G50" si="0">IF(AND($G$5="si",B12&lt;&gt;"",D12&lt;&gt;""),(D12-B12)/B12,"")</f>
        <v/>
      </c>
      <c r="G12" s="28" t="str">
        <f t="shared" si="0"/>
        <v/>
      </c>
      <c r="U12" s="37">
        <v>1</v>
      </c>
      <c r="V12" s="40">
        <f>IF($F$3="prima serie",B11,D11)</f>
        <v>16.04</v>
      </c>
      <c r="W12" s="41">
        <f t="shared" ref="W12:W51" si="1">IF($F$3="prima serie",C11,E11)</f>
        <v>9.19</v>
      </c>
    </row>
    <row r="13" spans="1:23">
      <c r="A13" s="4">
        <f t="shared" ref="A13:A20" si="2">IF(A12&lt;$C$3,A12+1,"")</f>
        <v>3</v>
      </c>
      <c r="B13" s="60">
        <v>16.04</v>
      </c>
      <c r="C13" s="60">
        <v>9.19</v>
      </c>
      <c r="D13" s="52"/>
      <c r="E13" s="60"/>
      <c r="F13" s="61" t="str">
        <f t="shared" si="0"/>
        <v/>
      </c>
      <c r="G13" s="28" t="str">
        <f t="shared" si="0"/>
        <v/>
      </c>
      <c r="M13" s="4" t="s">
        <v>68</v>
      </c>
      <c r="O13" s="4" t="s">
        <v>37</v>
      </c>
      <c r="U13" s="38">
        <f>IF(U12&lt;$C$3,U12+1,"")</f>
        <v>2</v>
      </c>
      <c r="V13" s="42">
        <f t="shared" ref="V13:V51" si="3">IF($F$3="prima serie",B12,D12)</f>
        <v>27.36</v>
      </c>
      <c r="W13" s="43">
        <f t="shared" si="1"/>
        <v>9.19</v>
      </c>
    </row>
    <row r="14" spans="1:23">
      <c r="A14" s="4">
        <f t="shared" si="2"/>
        <v>4</v>
      </c>
      <c r="B14" s="60">
        <v>2.16</v>
      </c>
      <c r="C14" s="60">
        <v>27.36</v>
      </c>
      <c r="D14" s="52"/>
      <c r="E14" s="60"/>
      <c r="F14" s="61" t="str">
        <f t="shared" si="0"/>
        <v/>
      </c>
      <c r="G14" s="28" t="str">
        <f t="shared" si="0"/>
        <v/>
      </c>
      <c r="L14" s="56" t="s">
        <v>66</v>
      </c>
      <c r="M14" s="57">
        <f>M5-J6</f>
        <v>-1.7454131087275186</v>
      </c>
      <c r="N14" s="3" t="s">
        <v>33</v>
      </c>
      <c r="O14" s="58">
        <f>ABS(M14)/V56</f>
        <v>7.7573915943445274E-2</v>
      </c>
      <c r="P14" s="29" t="str">
        <f>IF(O14&gt;Spiegazioni!$I$18,"  eccentricità troppo alta",IF(O14&gt;Spiegazioni!$F$18,"  eccentricità abbastanza alta",""))</f>
        <v xml:space="preserve">  eccentricità abbastanza alta</v>
      </c>
      <c r="U14" s="38">
        <f t="shared" ref="U14:U21" si="4">IF(U13&lt;$C$3,U13+1,"")</f>
        <v>3</v>
      </c>
      <c r="V14" s="42">
        <f t="shared" si="3"/>
        <v>16.04</v>
      </c>
      <c r="W14" s="43">
        <f t="shared" si="1"/>
        <v>9.19</v>
      </c>
    </row>
    <row r="15" spans="1:23">
      <c r="A15" s="4">
        <f t="shared" si="2"/>
        <v>5</v>
      </c>
      <c r="B15" s="60">
        <v>3.87</v>
      </c>
      <c r="C15" s="60">
        <v>27.36</v>
      </c>
      <c r="D15" s="52"/>
      <c r="E15" s="60"/>
      <c r="F15" s="61" t="str">
        <f t="shared" si="0"/>
        <v/>
      </c>
      <c r="G15" s="28" t="str">
        <f t="shared" si="0"/>
        <v/>
      </c>
      <c r="L15" s="56" t="s">
        <v>67</v>
      </c>
      <c r="M15" s="57">
        <f>M6-J7</f>
        <v>0.11646731192910309</v>
      </c>
      <c r="N15" s="3" t="s">
        <v>33</v>
      </c>
      <c r="O15" s="58">
        <f>ABS(M15)/V57</f>
        <v>7.4183001228728083E-3</v>
      </c>
      <c r="P15" s="29" t="str">
        <f>IF(O15&gt;Spiegazioni!$I$18,"  eccentricità troppo alta",IF(O15&gt;Spiegazioni!$F$18,"  eccentricità abbastanza alta",""))</f>
        <v/>
      </c>
      <c r="U15" s="38">
        <f t="shared" si="4"/>
        <v>4</v>
      </c>
      <c r="V15" s="42">
        <f t="shared" si="3"/>
        <v>2.16</v>
      </c>
      <c r="W15" s="43">
        <f t="shared" si="1"/>
        <v>27.36</v>
      </c>
    </row>
    <row r="16" spans="1:23">
      <c r="A16" s="4">
        <f t="shared" si="2"/>
        <v>6</v>
      </c>
      <c r="B16" s="60">
        <v>2.16</v>
      </c>
      <c r="C16" s="60">
        <v>27.36</v>
      </c>
      <c r="D16" s="52"/>
      <c r="E16" s="60"/>
      <c r="F16" s="61" t="str">
        <f t="shared" si="0"/>
        <v/>
      </c>
      <c r="G16" s="28" t="str">
        <f t="shared" si="0"/>
        <v/>
      </c>
      <c r="U16" s="38">
        <f t="shared" si="4"/>
        <v>5</v>
      </c>
      <c r="V16" s="42">
        <f t="shared" si="3"/>
        <v>3.87</v>
      </c>
      <c r="W16" s="43">
        <f t="shared" si="1"/>
        <v>27.36</v>
      </c>
    </row>
    <row r="17" spans="1:23">
      <c r="A17" s="4">
        <f t="shared" si="2"/>
        <v>7</v>
      </c>
      <c r="B17" s="60">
        <v>2.16</v>
      </c>
      <c r="C17" s="69">
        <v>27.36</v>
      </c>
      <c r="D17" s="52"/>
      <c r="E17" s="60"/>
      <c r="F17" s="61" t="str">
        <f t="shared" si="0"/>
        <v/>
      </c>
      <c r="G17" s="28" t="str">
        <f t="shared" si="0"/>
        <v/>
      </c>
      <c r="M17" s="4" t="s">
        <v>69</v>
      </c>
      <c r="U17" s="38">
        <f t="shared" si="4"/>
        <v>6</v>
      </c>
      <c r="V17" s="42">
        <f t="shared" si="3"/>
        <v>2.16</v>
      </c>
      <c r="W17" s="43">
        <f t="shared" si="1"/>
        <v>27.36</v>
      </c>
    </row>
    <row r="18" spans="1:23">
      <c r="A18" s="4">
        <f t="shared" si="2"/>
        <v>8</v>
      </c>
      <c r="B18" s="60">
        <v>3.87</v>
      </c>
      <c r="C18" s="60">
        <v>27.36</v>
      </c>
      <c r="D18" s="52"/>
      <c r="E18" s="60"/>
      <c r="F18" s="61" t="str">
        <f t="shared" si="0"/>
        <v/>
      </c>
      <c r="G18" s="28" t="str">
        <f t="shared" si="0"/>
        <v/>
      </c>
      <c r="L18" s="4" t="s">
        <v>70</v>
      </c>
      <c r="M18" s="57">
        <f>M7/$J$8</f>
        <v>1.1411714581164285</v>
      </c>
      <c r="N18" s="29" t="str">
        <f>IF(M18&lt;1,"  torsiodeformabile, non accettabile",IF(M18&lt;=Spiegazioni!$G$20,"  poco rigida torsionalmente",""))</f>
        <v/>
      </c>
      <c r="U18" s="38">
        <f t="shared" si="4"/>
        <v>7</v>
      </c>
      <c r="V18" s="42">
        <f t="shared" si="3"/>
        <v>2.16</v>
      </c>
      <c r="W18" s="43">
        <f t="shared" si="1"/>
        <v>27.36</v>
      </c>
    </row>
    <row r="19" spans="1:23">
      <c r="A19" s="4">
        <f t="shared" si="2"/>
        <v>9</v>
      </c>
      <c r="B19" s="60">
        <v>9.19</v>
      </c>
      <c r="C19" s="60">
        <v>27.36</v>
      </c>
      <c r="D19" s="52"/>
      <c r="E19" s="60"/>
      <c r="F19" s="61" t="str">
        <f t="shared" si="0"/>
        <v/>
      </c>
      <c r="G19" s="28" t="str">
        <f t="shared" si="0"/>
        <v/>
      </c>
      <c r="L19" s="4" t="s">
        <v>71</v>
      </c>
      <c r="M19" s="57">
        <f>M8/$J$8</f>
        <v>1.1063621379811965</v>
      </c>
      <c r="N19" s="29" t="str">
        <f>IF(M19&lt;1,"  torsiodeformabile, non accettabile",IF(M19&lt;=Spiegazioni!$G$20,"  poco rigida torsionalmente",""))</f>
        <v/>
      </c>
      <c r="U19" s="38">
        <f t="shared" si="4"/>
        <v>8</v>
      </c>
      <c r="V19" s="42">
        <f t="shared" si="3"/>
        <v>3.87</v>
      </c>
      <c r="W19" s="43">
        <f t="shared" si="1"/>
        <v>27.36</v>
      </c>
    </row>
    <row r="20" spans="1:23">
      <c r="A20" s="4">
        <f t="shared" si="2"/>
        <v>10</v>
      </c>
      <c r="B20" s="60">
        <v>27.36</v>
      </c>
      <c r="C20" s="60">
        <v>9.19</v>
      </c>
      <c r="D20" s="52"/>
      <c r="E20" s="60"/>
      <c r="F20" s="61" t="str">
        <f t="shared" si="0"/>
        <v/>
      </c>
      <c r="G20" s="28" t="str">
        <f t="shared" si="0"/>
        <v/>
      </c>
      <c r="U20" s="38">
        <f t="shared" si="4"/>
        <v>9</v>
      </c>
      <c r="V20" s="42">
        <f t="shared" si="3"/>
        <v>9.19</v>
      </c>
      <c r="W20" s="43">
        <f t="shared" si="1"/>
        <v>27.36</v>
      </c>
    </row>
    <row r="21" spans="1:23">
      <c r="A21" s="4">
        <f>IF(A20&lt;$C$3,A20+1,"")</f>
        <v>11</v>
      </c>
      <c r="B21" s="60">
        <v>27.36</v>
      </c>
      <c r="C21" s="60">
        <v>2.16</v>
      </c>
      <c r="D21" s="52"/>
      <c r="E21" s="60"/>
      <c r="F21" s="61" t="str">
        <f t="shared" si="0"/>
        <v/>
      </c>
      <c r="G21" s="28" t="str">
        <f t="shared" si="0"/>
        <v/>
      </c>
      <c r="U21" s="38">
        <f t="shared" si="4"/>
        <v>10</v>
      </c>
      <c r="V21" s="42">
        <f t="shared" si="3"/>
        <v>27.36</v>
      </c>
      <c r="W21" s="43">
        <f t="shared" si="1"/>
        <v>9.19</v>
      </c>
    </row>
    <row r="22" spans="1:23">
      <c r="A22" s="4">
        <f t="shared" ref="A22:A30" si="5">IF(A21&lt;$C$3,A21+1,"")</f>
        <v>12</v>
      </c>
      <c r="B22" s="60">
        <v>27.36</v>
      </c>
      <c r="C22" s="60">
        <v>2.16</v>
      </c>
      <c r="D22" s="52"/>
      <c r="E22" s="60"/>
      <c r="F22" s="61" t="str">
        <f t="shared" si="0"/>
        <v/>
      </c>
      <c r="G22" s="28" t="str">
        <f t="shared" si="0"/>
        <v/>
      </c>
      <c r="U22" s="38">
        <f>IF(U21&lt;$C$3,U21+1,"")</f>
        <v>11</v>
      </c>
      <c r="V22" s="42">
        <f t="shared" si="3"/>
        <v>27.36</v>
      </c>
      <c r="W22" s="43">
        <f t="shared" si="1"/>
        <v>2.16</v>
      </c>
    </row>
    <row r="23" spans="1:23">
      <c r="A23" s="4">
        <f t="shared" si="5"/>
        <v>13</v>
      </c>
      <c r="B23" s="60">
        <v>9.19</v>
      </c>
      <c r="C23" s="60">
        <v>16.04</v>
      </c>
      <c r="D23" s="52"/>
      <c r="E23" s="60"/>
      <c r="F23" s="61" t="str">
        <f t="shared" si="0"/>
        <v/>
      </c>
      <c r="G23" s="28" t="str">
        <f t="shared" si="0"/>
        <v/>
      </c>
      <c r="U23" s="38">
        <f t="shared" ref="U23:U31" si="6">IF(U22&lt;$C$3,U22+1,"")</f>
        <v>12</v>
      </c>
      <c r="V23" s="42">
        <f t="shared" si="3"/>
        <v>27.36</v>
      </c>
      <c r="W23" s="43">
        <f t="shared" si="1"/>
        <v>2.16</v>
      </c>
    </row>
    <row r="24" spans="1:23">
      <c r="A24" s="4">
        <f t="shared" si="5"/>
        <v>14</v>
      </c>
      <c r="B24" s="60">
        <v>2.16</v>
      </c>
      <c r="C24" s="69">
        <v>27.36</v>
      </c>
      <c r="D24" s="52"/>
      <c r="E24" s="60"/>
      <c r="F24" s="61" t="str">
        <f t="shared" si="0"/>
        <v/>
      </c>
      <c r="G24" s="28" t="str">
        <f t="shared" si="0"/>
        <v/>
      </c>
      <c r="U24" s="38">
        <f t="shared" si="6"/>
        <v>13</v>
      </c>
      <c r="V24" s="42">
        <f t="shared" si="3"/>
        <v>9.19</v>
      </c>
      <c r="W24" s="43">
        <f t="shared" si="1"/>
        <v>16.04</v>
      </c>
    </row>
    <row r="25" spans="1:23">
      <c r="A25" s="4">
        <f t="shared" si="5"/>
        <v>15</v>
      </c>
      <c r="B25" s="60">
        <v>3.87</v>
      </c>
      <c r="C25" s="60">
        <v>27.36</v>
      </c>
      <c r="D25" s="52"/>
      <c r="E25" s="60"/>
      <c r="F25" s="61" t="str">
        <f t="shared" si="0"/>
        <v/>
      </c>
      <c r="G25" s="28" t="str">
        <f t="shared" si="0"/>
        <v/>
      </c>
      <c r="U25" s="38">
        <f t="shared" si="6"/>
        <v>14</v>
      </c>
      <c r="V25" s="42">
        <f t="shared" si="3"/>
        <v>2.16</v>
      </c>
      <c r="W25" s="43">
        <f t="shared" si="1"/>
        <v>27.36</v>
      </c>
    </row>
    <row r="26" spans="1:23">
      <c r="A26" s="4">
        <f t="shared" si="5"/>
        <v>16</v>
      </c>
      <c r="B26" s="60">
        <v>3.87</v>
      </c>
      <c r="C26" s="60">
        <v>27.36</v>
      </c>
      <c r="D26" s="52"/>
      <c r="E26" s="60"/>
      <c r="F26" s="61" t="str">
        <f t="shared" si="0"/>
        <v/>
      </c>
      <c r="G26" s="28" t="str">
        <f t="shared" si="0"/>
        <v/>
      </c>
      <c r="U26" s="38">
        <f t="shared" si="6"/>
        <v>15</v>
      </c>
      <c r="V26" s="42">
        <f t="shared" si="3"/>
        <v>3.87</v>
      </c>
      <c r="W26" s="43">
        <f t="shared" si="1"/>
        <v>27.36</v>
      </c>
    </row>
    <row r="27" spans="1:23">
      <c r="A27" s="4">
        <f t="shared" si="5"/>
        <v>17</v>
      </c>
      <c r="B27" s="60">
        <v>9.19</v>
      </c>
      <c r="C27" s="60">
        <v>27.36</v>
      </c>
      <c r="D27" s="52"/>
      <c r="E27" s="60"/>
      <c r="F27" s="61" t="str">
        <f t="shared" si="0"/>
        <v/>
      </c>
      <c r="G27" s="28" t="str">
        <f t="shared" si="0"/>
        <v/>
      </c>
      <c r="U27" s="38">
        <f t="shared" si="6"/>
        <v>16</v>
      </c>
      <c r="V27" s="42">
        <f t="shared" si="3"/>
        <v>3.87</v>
      </c>
      <c r="W27" s="43">
        <f t="shared" si="1"/>
        <v>27.36</v>
      </c>
    </row>
    <row r="28" spans="1:23">
      <c r="A28" s="4">
        <f t="shared" si="5"/>
        <v>18</v>
      </c>
      <c r="B28" s="60">
        <v>27.36</v>
      </c>
      <c r="C28" s="60">
        <v>3.87</v>
      </c>
      <c r="D28" s="52"/>
      <c r="E28" s="60"/>
      <c r="F28" s="61" t="str">
        <f t="shared" si="0"/>
        <v/>
      </c>
      <c r="G28" s="28" t="str">
        <f t="shared" si="0"/>
        <v/>
      </c>
      <c r="U28" s="38">
        <f t="shared" si="6"/>
        <v>17</v>
      </c>
      <c r="V28" s="42">
        <f t="shared" si="3"/>
        <v>9.19</v>
      </c>
      <c r="W28" s="43">
        <f t="shared" si="1"/>
        <v>27.36</v>
      </c>
    </row>
    <row r="29" spans="1:23">
      <c r="A29" s="4">
        <f t="shared" si="5"/>
        <v>19</v>
      </c>
      <c r="B29" s="60">
        <v>27.36</v>
      </c>
      <c r="C29" s="60">
        <v>3.87</v>
      </c>
      <c r="D29" s="52"/>
      <c r="E29" s="60"/>
      <c r="F29" s="61" t="str">
        <f t="shared" si="0"/>
        <v/>
      </c>
      <c r="G29" s="28" t="str">
        <f t="shared" si="0"/>
        <v/>
      </c>
      <c r="U29" s="38">
        <f t="shared" si="6"/>
        <v>18</v>
      </c>
      <c r="V29" s="42">
        <f t="shared" si="3"/>
        <v>27.36</v>
      </c>
      <c r="W29" s="43">
        <f t="shared" si="1"/>
        <v>3.87</v>
      </c>
    </row>
    <row r="30" spans="1:23">
      <c r="A30" s="4">
        <f t="shared" si="5"/>
        <v>20</v>
      </c>
      <c r="B30" s="69">
        <v>9.19</v>
      </c>
      <c r="C30" s="60">
        <v>27.36</v>
      </c>
      <c r="D30" s="52"/>
      <c r="E30" s="60"/>
      <c r="F30" s="61" t="str">
        <f t="shared" si="0"/>
        <v/>
      </c>
      <c r="G30" s="28" t="str">
        <f t="shared" si="0"/>
        <v/>
      </c>
      <c r="U30" s="38">
        <f t="shared" si="6"/>
        <v>19</v>
      </c>
      <c r="V30" s="42">
        <f t="shared" si="3"/>
        <v>27.36</v>
      </c>
      <c r="W30" s="43">
        <f t="shared" si="1"/>
        <v>3.87</v>
      </c>
    </row>
    <row r="31" spans="1:23">
      <c r="A31" s="4">
        <f>IF(A30&lt;$C$3,A30+1,"")</f>
        <v>21</v>
      </c>
      <c r="B31" s="60">
        <v>16.04</v>
      </c>
      <c r="C31" s="60">
        <v>9.19</v>
      </c>
      <c r="D31" s="52"/>
      <c r="E31" s="60"/>
      <c r="F31" s="61" t="str">
        <f t="shared" si="0"/>
        <v/>
      </c>
      <c r="G31" s="28" t="str">
        <f t="shared" si="0"/>
        <v/>
      </c>
      <c r="U31" s="38">
        <f t="shared" si="6"/>
        <v>20</v>
      </c>
      <c r="V31" s="42">
        <f t="shared" si="3"/>
        <v>9.19</v>
      </c>
      <c r="W31" s="43">
        <f t="shared" si="1"/>
        <v>27.36</v>
      </c>
    </row>
    <row r="32" spans="1:23">
      <c r="A32" s="4">
        <f>IF(A31&lt;$C$3,A31+1,"")</f>
        <v>22</v>
      </c>
      <c r="B32" s="60">
        <v>27.36</v>
      </c>
      <c r="C32" s="60">
        <v>9.19</v>
      </c>
      <c r="D32" s="52"/>
      <c r="E32" s="60"/>
      <c r="F32" s="61" t="str">
        <f t="shared" si="0"/>
        <v/>
      </c>
      <c r="G32" s="28" t="str">
        <f t="shared" si="0"/>
        <v/>
      </c>
      <c r="U32" s="38">
        <f>IF(U31&lt;$C$3,U31+1,"")</f>
        <v>21</v>
      </c>
      <c r="V32" s="42">
        <f t="shared" si="3"/>
        <v>16.04</v>
      </c>
      <c r="W32" s="43">
        <f t="shared" si="1"/>
        <v>9.19</v>
      </c>
    </row>
    <row r="33" spans="1:23">
      <c r="A33" s="4">
        <f t="shared" ref="A33:A40" si="7">IF(A32&lt;$C$3,A32+1,"")</f>
        <v>23</v>
      </c>
      <c r="B33" s="60">
        <v>27.36</v>
      </c>
      <c r="C33" s="60">
        <v>9.19</v>
      </c>
      <c r="D33" s="52"/>
      <c r="E33" s="60"/>
      <c r="F33" s="61" t="str">
        <f t="shared" si="0"/>
        <v/>
      </c>
      <c r="G33" s="28" t="str">
        <f t="shared" si="0"/>
        <v/>
      </c>
      <c r="U33" s="38">
        <f>IF(U32&lt;$C$3,U32+1,"")</f>
        <v>22</v>
      </c>
      <c r="V33" s="42">
        <f t="shared" si="3"/>
        <v>27.36</v>
      </c>
      <c r="W33" s="43">
        <f t="shared" si="1"/>
        <v>9.19</v>
      </c>
    </row>
    <row r="34" spans="1:23">
      <c r="A34" s="4">
        <f t="shared" si="7"/>
        <v>24</v>
      </c>
      <c r="B34" s="60">
        <v>12.18</v>
      </c>
      <c r="C34" s="60">
        <v>16.04</v>
      </c>
      <c r="D34" s="52"/>
      <c r="E34" s="60"/>
      <c r="F34" s="61" t="str">
        <f t="shared" si="0"/>
        <v/>
      </c>
      <c r="G34" s="28" t="str">
        <f t="shared" si="0"/>
        <v/>
      </c>
      <c r="U34" s="38">
        <f t="shared" ref="U34:U41" si="8">IF(U33&lt;$C$3,U33+1,"")</f>
        <v>23</v>
      </c>
      <c r="V34" s="42">
        <f t="shared" si="3"/>
        <v>27.36</v>
      </c>
      <c r="W34" s="43">
        <f t="shared" si="1"/>
        <v>9.19</v>
      </c>
    </row>
    <row r="35" spans="1:23">
      <c r="A35" s="4">
        <f t="shared" si="7"/>
        <v>25</v>
      </c>
      <c r="B35" s="60">
        <v>27.36</v>
      </c>
      <c r="C35" s="60">
        <v>2.16</v>
      </c>
      <c r="D35" s="52"/>
      <c r="E35" s="60"/>
      <c r="F35" s="61" t="str">
        <f t="shared" si="0"/>
        <v/>
      </c>
      <c r="G35" s="28" t="str">
        <f t="shared" si="0"/>
        <v/>
      </c>
      <c r="U35" s="38">
        <f t="shared" si="8"/>
        <v>24</v>
      </c>
      <c r="V35" s="42">
        <f t="shared" si="3"/>
        <v>12.18</v>
      </c>
      <c r="W35" s="43">
        <f t="shared" si="1"/>
        <v>16.04</v>
      </c>
    </row>
    <row r="36" spans="1:23">
      <c r="A36" s="4">
        <f t="shared" si="7"/>
        <v>26</v>
      </c>
      <c r="B36" s="60">
        <v>27.36</v>
      </c>
      <c r="C36" s="60">
        <v>2.16</v>
      </c>
      <c r="D36" s="52"/>
      <c r="E36" s="60"/>
      <c r="F36" s="61" t="str">
        <f t="shared" si="0"/>
        <v/>
      </c>
      <c r="G36" s="28" t="str">
        <f t="shared" si="0"/>
        <v/>
      </c>
      <c r="U36" s="38">
        <f t="shared" si="8"/>
        <v>25</v>
      </c>
      <c r="V36" s="42">
        <f t="shared" si="3"/>
        <v>27.36</v>
      </c>
      <c r="W36" s="43">
        <f t="shared" si="1"/>
        <v>2.16</v>
      </c>
    </row>
    <row r="37" spans="1:23">
      <c r="A37" s="4">
        <f t="shared" si="7"/>
        <v>27</v>
      </c>
      <c r="B37" s="69">
        <v>9.19</v>
      </c>
      <c r="C37" s="60">
        <v>16.04</v>
      </c>
      <c r="D37" s="52"/>
      <c r="E37" s="60"/>
      <c r="F37" s="61" t="str">
        <f t="shared" si="0"/>
        <v/>
      </c>
      <c r="G37" s="28" t="str">
        <f t="shared" si="0"/>
        <v/>
      </c>
      <c r="U37" s="38">
        <f t="shared" si="8"/>
        <v>26</v>
      </c>
      <c r="V37" s="42">
        <f t="shared" si="3"/>
        <v>27.36</v>
      </c>
      <c r="W37" s="43">
        <f t="shared" si="1"/>
        <v>2.16</v>
      </c>
    </row>
    <row r="38" spans="1:23">
      <c r="A38" s="4" t="str">
        <f t="shared" si="7"/>
        <v/>
      </c>
      <c r="B38" s="60"/>
      <c r="C38" s="60"/>
      <c r="D38" s="52"/>
      <c r="E38" s="60"/>
      <c r="F38" s="61" t="str">
        <f t="shared" si="0"/>
        <v/>
      </c>
      <c r="G38" s="28" t="str">
        <f t="shared" si="0"/>
        <v/>
      </c>
      <c r="U38" s="38">
        <f t="shared" si="8"/>
        <v>27</v>
      </c>
      <c r="V38" s="42">
        <f t="shared" si="3"/>
        <v>9.19</v>
      </c>
      <c r="W38" s="43">
        <f t="shared" si="1"/>
        <v>16.04</v>
      </c>
    </row>
    <row r="39" spans="1:23">
      <c r="A39" s="4" t="str">
        <f t="shared" si="7"/>
        <v/>
      </c>
      <c r="B39" s="60"/>
      <c r="C39" s="60"/>
      <c r="D39" s="52"/>
      <c r="E39" s="60"/>
      <c r="F39" s="61" t="str">
        <f t="shared" si="0"/>
        <v/>
      </c>
      <c r="G39" s="28" t="str">
        <f t="shared" si="0"/>
        <v/>
      </c>
      <c r="U39" s="38" t="str">
        <f t="shared" si="8"/>
        <v/>
      </c>
      <c r="V39" s="42">
        <f t="shared" si="3"/>
        <v>0</v>
      </c>
      <c r="W39" s="43">
        <f t="shared" si="1"/>
        <v>0</v>
      </c>
    </row>
    <row r="40" spans="1:23">
      <c r="A40" s="4" t="str">
        <f t="shared" si="7"/>
        <v/>
      </c>
      <c r="B40" s="60"/>
      <c r="C40" s="60"/>
      <c r="D40" s="52"/>
      <c r="E40" s="60"/>
      <c r="F40" s="61" t="str">
        <f t="shared" si="0"/>
        <v/>
      </c>
      <c r="G40" s="28" t="str">
        <f t="shared" si="0"/>
        <v/>
      </c>
      <c r="U40" s="38" t="str">
        <f t="shared" si="8"/>
        <v/>
      </c>
      <c r="V40" s="42">
        <f t="shared" si="3"/>
        <v>0</v>
      </c>
      <c r="W40" s="43">
        <f t="shared" si="1"/>
        <v>0</v>
      </c>
    </row>
    <row r="41" spans="1:23">
      <c r="A41" s="4" t="str">
        <f>IF(A40&lt;$C$3,A40+1,"")</f>
        <v/>
      </c>
      <c r="B41" s="60"/>
      <c r="C41" s="60"/>
      <c r="D41" s="52"/>
      <c r="E41" s="60"/>
      <c r="F41" s="61" t="str">
        <f t="shared" si="0"/>
        <v/>
      </c>
      <c r="G41" s="28" t="str">
        <f t="shared" si="0"/>
        <v/>
      </c>
      <c r="U41" s="38" t="str">
        <f t="shared" si="8"/>
        <v/>
      </c>
      <c r="V41" s="42">
        <f t="shared" si="3"/>
        <v>0</v>
      </c>
      <c r="W41" s="43">
        <f t="shared" si="1"/>
        <v>0</v>
      </c>
    </row>
    <row r="42" spans="1:23">
      <c r="A42" s="4" t="str">
        <f>IF(A41&lt;$C$3,A41+1,"")</f>
        <v/>
      </c>
      <c r="B42" s="60"/>
      <c r="C42" s="60"/>
      <c r="D42" s="52"/>
      <c r="E42" s="60"/>
      <c r="F42" s="61" t="str">
        <f t="shared" si="0"/>
        <v/>
      </c>
      <c r="G42" s="28" t="str">
        <f t="shared" si="0"/>
        <v/>
      </c>
      <c r="U42" s="38" t="str">
        <f>IF(U41&lt;$C$3,U41+1,"")</f>
        <v/>
      </c>
      <c r="V42" s="42">
        <f t="shared" si="3"/>
        <v>0</v>
      </c>
      <c r="W42" s="43">
        <f t="shared" si="1"/>
        <v>0</v>
      </c>
    </row>
    <row r="43" spans="1:23">
      <c r="A43" s="4" t="str">
        <f t="shared" ref="A43:A50" si="9">IF(A42&lt;$C$3,A42+1,"")</f>
        <v/>
      </c>
      <c r="B43" s="60"/>
      <c r="C43" s="60"/>
      <c r="D43" s="52"/>
      <c r="E43" s="60"/>
      <c r="F43" s="61" t="str">
        <f t="shared" si="0"/>
        <v/>
      </c>
      <c r="G43" s="28" t="str">
        <f t="shared" si="0"/>
        <v/>
      </c>
      <c r="U43" s="38" t="str">
        <f>IF(U42&lt;$C$3,U42+1,"")</f>
        <v/>
      </c>
      <c r="V43" s="42">
        <f t="shared" si="3"/>
        <v>0</v>
      </c>
      <c r="W43" s="43">
        <f t="shared" si="1"/>
        <v>0</v>
      </c>
    </row>
    <row r="44" spans="1:23">
      <c r="A44" s="4" t="str">
        <f t="shared" si="9"/>
        <v/>
      </c>
      <c r="B44" s="60"/>
      <c r="C44" s="60"/>
      <c r="D44" s="52"/>
      <c r="E44" s="60"/>
      <c r="F44" s="61" t="str">
        <f t="shared" si="0"/>
        <v/>
      </c>
      <c r="G44" s="28" t="str">
        <f t="shared" si="0"/>
        <v/>
      </c>
      <c r="U44" s="38" t="str">
        <f t="shared" ref="U44:U51" si="10">IF(U43&lt;$C$3,U43+1,"")</f>
        <v/>
      </c>
      <c r="V44" s="42">
        <f t="shared" si="3"/>
        <v>0</v>
      </c>
      <c r="W44" s="43">
        <f t="shared" si="1"/>
        <v>0</v>
      </c>
    </row>
    <row r="45" spans="1:23">
      <c r="A45" s="4" t="str">
        <f t="shared" si="9"/>
        <v/>
      </c>
      <c r="B45" s="60"/>
      <c r="C45" s="60"/>
      <c r="D45" s="52"/>
      <c r="E45" s="60"/>
      <c r="F45" s="61" t="str">
        <f t="shared" si="0"/>
        <v/>
      </c>
      <c r="G45" s="28" t="str">
        <f t="shared" si="0"/>
        <v/>
      </c>
      <c r="U45" s="38" t="str">
        <f t="shared" si="10"/>
        <v/>
      </c>
      <c r="V45" s="42">
        <f t="shared" si="3"/>
        <v>0</v>
      </c>
      <c r="W45" s="43">
        <f t="shared" si="1"/>
        <v>0</v>
      </c>
    </row>
    <row r="46" spans="1:23">
      <c r="A46" s="4" t="str">
        <f t="shared" si="9"/>
        <v/>
      </c>
      <c r="B46" s="60"/>
      <c r="C46" s="60"/>
      <c r="D46" s="52"/>
      <c r="E46" s="60"/>
      <c r="F46" s="61" t="str">
        <f t="shared" si="0"/>
        <v/>
      </c>
      <c r="G46" s="28" t="str">
        <f t="shared" si="0"/>
        <v/>
      </c>
      <c r="U46" s="38" t="str">
        <f t="shared" si="10"/>
        <v/>
      </c>
      <c r="V46" s="42">
        <f t="shared" si="3"/>
        <v>0</v>
      </c>
      <c r="W46" s="43">
        <f t="shared" si="1"/>
        <v>0</v>
      </c>
    </row>
    <row r="47" spans="1:23">
      <c r="A47" s="4" t="str">
        <f t="shared" si="9"/>
        <v/>
      </c>
      <c r="B47" s="60"/>
      <c r="C47" s="60"/>
      <c r="D47" s="52"/>
      <c r="E47" s="60"/>
      <c r="F47" s="61" t="str">
        <f t="shared" si="0"/>
        <v/>
      </c>
      <c r="G47" s="28" t="str">
        <f t="shared" si="0"/>
        <v/>
      </c>
      <c r="U47" s="38" t="str">
        <f t="shared" si="10"/>
        <v/>
      </c>
      <c r="V47" s="42">
        <f t="shared" si="3"/>
        <v>0</v>
      </c>
      <c r="W47" s="43">
        <f t="shared" si="1"/>
        <v>0</v>
      </c>
    </row>
    <row r="48" spans="1:23">
      <c r="A48" s="4" t="str">
        <f t="shared" si="9"/>
        <v/>
      </c>
      <c r="B48" s="60"/>
      <c r="C48" s="60"/>
      <c r="D48" s="52"/>
      <c r="E48" s="60"/>
      <c r="F48" s="61" t="str">
        <f t="shared" si="0"/>
        <v/>
      </c>
      <c r="G48" s="28" t="str">
        <f t="shared" si="0"/>
        <v/>
      </c>
      <c r="U48" s="38" t="str">
        <f t="shared" si="10"/>
        <v/>
      </c>
      <c r="V48" s="42">
        <f t="shared" si="3"/>
        <v>0</v>
      </c>
      <c r="W48" s="43">
        <f t="shared" si="1"/>
        <v>0</v>
      </c>
    </row>
    <row r="49" spans="1:23">
      <c r="A49" s="4" t="str">
        <f t="shared" si="9"/>
        <v/>
      </c>
      <c r="B49" s="60"/>
      <c r="C49" s="60"/>
      <c r="D49" s="52"/>
      <c r="E49" s="60"/>
      <c r="F49" s="61" t="str">
        <f t="shared" si="0"/>
        <v/>
      </c>
      <c r="G49" s="28" t="str">
        <f t="shared" si="0"/>
        <v/>
      </c>
      <c r="U49" s="38" t="str">
        <f t="shared" si="10"/>
        <v/>
      </c>
      <c r="V49" s="42">
        <f t="shared" si="3"/>
        <v>0</v>
      </c>
      <c r="W49" s="43">
        <f t="shared" si="1"/>
        <v>0</v>
      </c>
    </row>
    <row r="50" spans="1:23">
      <c r="A50" s="4" t="str">
        <f t="shared" si="9"/>
        <v/>
      </c>
      <c r="B50" s="60"/>
      <c r="C50" s="60"/>
      <c r="D50" s="52"/>
      <c r="E50" s="60"/>
      <c r="F50" s="61" t="str">
        <f t="shared" si="0"/>
        <v/>
      </c>
      <c r="G50" s="28" t="str">
        <f t="shared" si="0"/>
        <v/>
      </c>
      <c r="U50" s="38" t="str">
        <f t="shared" si="10"/>
        <v/>
      </c>
      <c r="V50" s="42">
        <f t="shared" si="3"/>
        <v>0</v>
      </c>
      <c r="W50" s="43">
        <f t="shared" si="1"/>
        <v>0</v>
      </c>
    </row>
    <row r="51" spans="1:23">
      <c r="U51" s="39" t="str">
        <f t="shared" si="10"/>
        <v/>
      </c>
      <c r="V51" s="44">
        <f t="shared" si="3"/>
        <v>0</v>
      </c>
      <c r="W51" s="45">
        <f t="shared" si="1"/>
        <v>0</v>
      </c>
    </row>
    <row r="52" spans="1:23">
      <c r="A52" s="5" t="s">
        <v>30</v>
      </c>
    </row>
    <row r="53" spans="1:23">
      <c r="A53" s="3" t="s">
        <v>31</v>
      </c>
    </row>
    <row r="54" spans="1:23">
      <c r="A54" s="3" t="s">
        <v>32</v>
      </c>
    </row>
    <row r="56" spans="1:23">
      <c r="B56" s="4" t="s">
        <v>0</v>
      </c>
      <c r="C56" s="23">
        <v>0.15</v>
      </c>
      <c r="D56" s="20"/>
      <c r="E56" s="23">
        <v>4.8499999999999996</v>
      </c>
      <c r="F56" s="20"/>
      <c r="G56" s="23">
        <v>8.65</v>
      </c>
      <c r="H56" s="20"/>
      <c r="I56" s="23">
        <v>11.65</v>
      </c>
      <c r="J56" s="20"/>
      <c r="K56" s="23">
        <v>14.85</v>
      </c>
      <c r="L56" s="20"/>
      <c r="M56" s="23">
        <v>19.05</v>
      </c>
      <c r="N56" s="20"/>
      <c r="O56" s="23">
        <v>22.65</v>
      </c>
      <c r="Q56" s="23"/>
      <c r="S56" s="23"/>
      <c r="U56" s="4" t="s">
        <v>35</v>
      </c>
      <c r="V56" s="25">
        <f>MAX(C56:S56)-MIN(C56:S56)</f>
        <v>22.5</v>
      </c>
      <c r="W56" s="3" t="s">
        <v>33</v>
      </c>
    </row>
    <row r="57" spans="1:23">
      <c r="A57" s="20"/>
      <c r="U57" s="4" t="s">
        <v>36</v>
      </c>
      <c r="V57" s="25">
        <f>MAX(A59:A89)-MIN(A59:A89)</f>
        <v>15.7</v>
      </c>
      <c r="W57" s="3" t="s">
        <v>33</v>
      </c>
    </row>
    <row r="58" spans="1:23">
      <c r="A58" s="20" t="s">
        <v>1</v>
      </c>
    </row>
    <row r="59" spans="1:23">
      <c r="A59" s="23">
        <v>15.85</v>
      </c>
      <c r="C59" s="59">
        <v>1</v>
      </c>
      <c r="E59" s="59">
        <v>2</v>
      </c>
      <c r="G59" s="59">
        <v>3</v>
      </c>
      <c r="I59" s="59"/>
      <c r="K59" s="59"/>
      <c r="M59" s="59"/>
      <c r="O59" s="59"/>
      <c r="Q59" s="59"/>
      <c r="S59" s="59"/>
    </row>
    <row r="60" spans="1:23">
      <c r="A60" s="20"/>
    </row>
    <row r="61" spans="1:23">
      <c r="A61" s="20"/>
    </row>
    <row r="62" spans="1:23">
      <c r="A62" s="20"/>
    </row>
    <row r="63" spans="1:23">
      <c r="A63" s="20"/>
    </row>
    <row r="64" spans="1:23">
      <c r="A64" s="23">
        <v>12.25</v>
      </c>
      <c r="C64" s="59">
        <v>4</v>
      </c>
      <c r="E64" s="59">
        <v>5</v>
      </c>
      <c r="G64" s="59">
        <v>6</v>
      </c>
      <c r="I64" s="59"/>
      <c r="K64" s="59"/>
      <c r="M64" s="59"/>
      <c r="O64" s="59"/>
      <c r="Q64" s="59"/>
      <c r="S64" s="59"/>
    </row>
    <row r="65" spans="1:19">
      <c r="A65" s="20"/>
    </row>
    <row r="66" spans="1:19">
      <c r="A66" s="20"/>
    </row>
    <row r="67" spans="1:19">
      <c r="A67" s="20"/>
    </row>
    <row r="68" spans="1:19">
      <c r="A68" s="20"/>
    </row>
    <row r="69" spans="1:19">
      <c r="A69" s="23">
        <v>8.75</v>
      </c>
      <c r="C69" s="59">
        <v>7</v>
      </c>
      <c r="E69" s="59">
        <v>8</v>
      </c>
      <c r="G69" s="59">
        <v>9</v>
      </c>
      <c r="I69" s="59">
        <v>10</v>
      </c>
      <c r="K69" s="59">
        <v>11</v>
      </c>
      <c r="M69" s="59">
        <v>12</v>
      </c>
      <c r="O69" s="59">
        <v>13</v>
      </c>
      <c r="Q69" s="59"/>
      <c r="S69" s="59"/>
    </row>
    <row r="70" spans="1:19">
      <c r="A70" s="20"/>
    </row>
    <row r="71" spans="1:19">
      <c r="A71" s="20"/>
    </row>
    <row r="72" spans="1:19">
      <c r="A72" s="20"/>
    </row>
    <row r="73" spans="1:19">
      <c r="A73" s="20"/>
    </row>
    <row r="74" spans="1:19">
      <c r="A74" s="23">
        <v>4.55</v>
      </c>
      <c r="C74" s="59">
        <v>14</v>
      </c>
      <c r="E74" s="59">
        <v>15</v>
      </c>
      <c r="G74" s="59">
        <v>16</v>
      </c>
      <c r="I74" s="59">
        <v>17</v>
      </c>
      <c r="K74" s="59">
        <v>18</v>
      </c>
      <c r="M74" s="59">
        <v>19</v>
      </c>
      <c r="O74" s="59">
        <v>20</v>
      </c>
      <c r="Q74" s="59"/>
      <c r="S74" s="59"/>
    </row>
    <row r="75" spans="1:19">
      <c r="A75" s="20"/>
    </row>
    <row r="76" spans="1:19">
      <c r="A76" s="20"/>
    </row>
    <row r="77" spans="1:19">
      <c r="A77" s="20"/>
    </row>
    <row r="78" spans="1:19">
      <c r="A78" s="20"/>
    </row>
    <row r="79" spans="1:19">
      <c r="A79" s="23">
        <v>0.15</v>
      </c>
      <c r="C79" s="59">
        <v>21</v>
      </c>
      <c r="E79" s="59">
        <v>22</v>
      </c>
      <c r="G79" s="59">
        <v>23</v>
      </c>
      <c r="I79" s="59">
        <v>24</v>
      </c>
      <c r="K79" s="59">
        <v>25</v>
      </c>
      <c r="M79" s="59">
        <v>26</v>
      </c>
      <c r="O79" s="59">
        <v>27</v>
      </c>
      <c r="Q79" s="59"/>
      <c r="S79" s="59"/>
    </row>
    <row r="80" spans="1:19">
      <c r="A80" s="20"/>
    </row>
    <row r="84" spans="1:23">
      <c r="A84" s="23"/>
      <c r="C84" s="59"/>
      <c r="E84" s="59"/>
      <c r="G84" s="59"/>
      <c r="I84" s="59"/>
      <c r="K84" s="59"/>
      <c r="M84" s="59"/>
      <c r="O84" s="59"/>
      <c r="Q84" s="59"/>
      <c r="S84" s="59"/>
    </row>
    <row r="89" spans="1:23">
      <c r="A89" s="23"/>
      <c r="C89" s="59"/>
      <c r="E89" s="59"/>
      <c r="G89" s="59"/>
      <c r="I89" s="59"/>
      <c r="K89" s="59"/>
      <c r="M89" s="59"/>
      <c r="O89" s="59"/>
      <c r="Q89" s="59"/>
      <c r="S89" s="59"/>
    </row>
    <row r="92" spans="1:23">
      <c r="A92" s="5" t="s">
        <v>11</v>
      </c>
    </row>
    <row r="93" spans="1:23">
      <c r="W93" s="6" t="s">
        <v>9</v>
      </c>
    </row>
    <row r="94" spans="1:23">
      <c r="B94" s="4" t="s">
        <v>0</v>
      </c>
      <c r="C94" s="21">
        <f>IF(C56="","",C56)</f>
        <v>0.15</v>
      </c>
      <c r="D94" s="8"/>
      <c r="E94" s="21">
        <f>IF(E56="","",E56)</f>
        <v>4.8499999999999996</v>
      </c>
      <c r="F94" s="8"/>
      <c r="G94" s="21">
        <f>IF(G56="","",G56)</f>
        <v>8.65</v>
      </c>
      <c r="H94" s="8"/>
      <c r="I94" s="21">
        <f>IF(I56="","",I56)</f>
        <v>11.65</v>
      </c>
      <c r="J94" s="8"/>
      <c r="K94" s="21">
        <f>IF(K56="","",K56)</f>
        <v>14.85</v>
      </c>
      <c r="L94" s="8"/>
      <c r="M94" s="21">
        <f>IF(M56="","",M56)</f>
        <v>19.05</v>
      </c>
      <c r="N94" s="8"/>
      <c r="O94" s="21">
        <f>IF(O56="","",O56)</f>
        <v>22.65</v>
      </c>
      <c r="Q94" s="21" t="str">
        <f>IF(Q56="","",Q56)</f>
        <v/>
      </c>
      <c r="S94" s="21" t="str">
        <f>IF(S56="","",S56)</f>
        <v/>
      </c>
      <c r="U94" s="9" t="s">
        <v>7</v>
      </c>
      <c r="V94" s="10">
        <f>V130/U130</f>
        <v>5.8764673119291029</v>
      </c>
      <c r="W94" s="11">
        <f>SQRT(W135/U130)</f>
        <v>9.18643023783725</v>
      </c>
    </row>
    <row r="96" spans="1:23">
      <c r="A96" s="4" t="s">
        <v>1</v>
      </c>
      <c r="U96" s="4" t="s">
        <v>2</v>
      </c>
      <c r="V96" s="4" t="s">
        <v>5</v>
      </c>
      <c r="W96" s="4" t="s">
        <v>6</v>
      </c>
    </row>
    <row r="97" spans="1:23">
      <c r="A97" s="21">
        <f>IF(A59="","",A59)</f>
        <v>15.85</v>
      </c>
      <c r="C97" s="7">
        <f>IF(C59="","",VLOOKUP(C59,$U$12:$W$51,2,FALSE))</f>
        <v>16.04</v>
      </c>
      <c r="D97" s="24"/>
      <c r="E97" s="7">
        <f>IF(E59="","",VLOOKUP(E59,$U$12:$W$51,2,FALSE))</f>
        <v>27.36</v>
      </c>
      <c r="F97" s="24"/>
      <c r="G97" s="7">
        <f>IF(G59="","",VLOOKUP(G59,$U$12:$W$51,2,FALSE))</f>
        <v>16.04</v>
      </c>
      <c r="H97" s="24"/>
      <c r="I97" s="7" t="str">
        <f>IF(I59="","",VLOOKUP(I59,$U$12:$W$51,2,FALSE))</f>
        <v/>
      </c>
      <c r="J97" s="24"/>
      <c r="K97" s="7" t="str">
        <f>IF(K59="","",VLOOKUP(K59,$U$12:$W$51,2,FALSE))</f>
        <v/>
      </c>
      <c r="L97" s="24"/>
      <c r="M97" s="7" t="str">
        <f>IF(M59="","",VLOOKUP(M59,$U$12:$W$51,2,FALSE))</f>
        <v/>
      </c>
      <c r="N97" s="24"/>
      <c r="O97" s="7" t="str">
        <f>IF(O59="","",VLOOKUP(O59,$U$12:$W$51,2,FALSE))</f>
        <v/>
      </c>
      <c r="Q97" s="7" t="str">
        <f>IF(Q59="","",VLOOKUP(Q59,$U$12:$W$51,2,FALSE))</f>
        <v/>
      </c>
      <c r="S97" s="7" t="str">
        <f>IF(S59="","",VLOOKUP(S59,$U$12:$W$51,2,FALSE))</f>
        <v/>
      </c>
      <c r="U97" s="25">
        <f>IF(A97="","",SUM(C97:S97))</f>
        <v>59.44</v>
      </c>
      <c r="V97" s="12">
        <f>IF(A97="","",U97*A97)</f>
        <v>942.12399999999991</v>
      </c>
      <c r="W97" s="13">
        <f>IF(A97="","",U97*A97^2)</f>
        <v>14932.6654</v>
      </c>
    </row>
    <row r="98" spans="1:23">
      <c r="A98" s="8"/>
      <c r="C98" s="24"/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  <c r="O98" s="24"/>
      <c r="V98" s="12"/>
      <c r="W98" s="13"/>
    </row>
    <row r="99" spans="1:23">
      <c r="A99" s="8"/>
      <c r="C99" s="24"/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  <c r="O99" s="24"/>
      <c r="V99" s="12"/>
      <c r="W99" s="13"/>
    </row>
    <row r="100" spans="1:23">
      <c r="A100" s="8"/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  <c r="O100" s="24"/>
      <c r="V100" s="12"/>
      <c r="W100" s="13"/>
    </row>
    <row r="101" spans="1:23">
      <c r="A101" s="8"/>
      <c r="C101" s="24"/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V101" s="12"/>
      <c r="W101" s="13"/>
    </row>
    <row r="102" spans="1:23">
      <c r="A102" s="21">
        <f>IF(A64="","",A64)</f>
        <v>12.25</v>
      </c>
      <c r="C102" s="7">
        <f>IF(C64="","",VLOOKUP(C64,$U$12:$W$51,2,FALSE))</f>
        <v>2.16</v>
      </c>
      <c r="D102" s="24"/>
      <c r="E102" s="7">
        <f>IF(E64="","",VLOOKUP(E64,$U$12:$W$51,2,FALSE))</f>
        <v>3.87</v>
      </c>
      <c r="F102" s="24"/>
      <c r="G102" s="7">
        <f>IF(G64="","",VLOOKUP(G64,$U$12:$W$51,2,FALSE))</f>
        <v>2.16</v>
      </c>
      <c r="H102" s="24"/>
      <c r="I102" s="7" t="str">
        <f>IF(I64="","",VLOOKUP(I64,$U$12:$W$51,2,FALSE))</f>
        <v/>
      </c>
      <c r="J102" s="24"/>
      <c r="K102" s="7" t="str">
        <f>IF(K64="","",VLOOKUP(K64,$U$12:$W$51,2,FALSE))</f>
        <v/>
      </c>
      <c r="L102" s="24"/>
      <c r="M102" s="7" t="str">
        <f>IF(M64="","",VLOOKUP(M64,$U$12:$W$51,2,FALSE))</f>
        <v/>
      </c>
      <c r="N102" s="24"/>
      <c r="O102" s="7" t="str">
        <f>IF(O64="","",VLOOKUP(O64,$U$12:$W$51,2,FALSE))</f>
        <v/>
      </c>
      <c r="Q102" s="7" t="str">
        <f>IF(Q64="","",VLOOKUP(Q64,$U$12:$W$51,2,FALSE))</f>
        <v/>
      </c>
      <c r="S102" s="7" t="str">
        <f>IF(S64="","",VLOOKUP(S64,$U$12:$W$51,2,FALSE))</f>
        <v/>
      </c>
      <c r="U102" s="25">
        <f>IF(A102="","",SUM(C102:S102))</f>
        <v>8.1900000000000013</v>
      </c>
      <c r="V102" s="12">
        <f>IF(A102="","",U102*A102)</f>
        <v>100.32750000000001</v>
      </c>
      <c r="W102" s="13">
        <f>IF(A102="","",U102*A102^2)</f>
        <v>1229.0118750000001</v>
      </c>
    </row>
    <row r="103" spans="1:23">
      <c r="A103" s="8"/>
      <c r="C103" s="24"/>
      <c r="D103" s="24"/>
      <c r="E103" s="24"/>
      <c r="F103" s="24"/>
      <c r="G103" s="24"/>
      <c r="H103" s="24"/>
      <c r="I103" s="24"/>
      <c r="J103" s="24"/>
      <c r="K103" s="24"/>
      <c r="L103" s="24"/>
      <c r="M103" s="24"/>
      <c r="N103" s="24"/>
      <c r="O103" s="24"/>
      <c r="V103" s="12"/>
      <c r="W103" s="13"/>
    </row>
    <row r="104" spans="1:23">
      <c r="A104" s="8"/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V104" s="12"/>
      <c r="W104" s="13"/>
    </row>
    <row r="105" spans="1:23">
      <c r="A105" s="8"/>
      <c r="C105" s="24"/>
      <c r="D105" s="24"/>
      <c r="E105" s="24"/>
      <c r="F105" s="24"/>
      <c r="G105" s="24"/>
      <c r="H105" s="24"/>
      <c r="I105" s="24"/>
      <c r="J105" s="24"/>
      <c r="K105" s="24"/>
      <c r="L105" s="24"/>
      <c r="M105" s="24"/>
      <c r="N105" s="24"/>
      <c r="O105" s="24"/>
      <c r="V105" s="12"/>
      <c r="W105" s="13"/>
    </row>
    <row r="106" spans="1:23">
      <c r="A106" s="8"/>
      <c r="C106" s="24"/>
      <c r="D106" s="24"/>
      <c r="E106" s="24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V106" s="12"/>
      <c r="W106" s="13"/>
    </row>
    <row r="107" spans="1:23">
      <c r="A107" s="21">
        <f>IF(A69="","",A69)</f>
        <v>8.75</v>
      </c>
      <c r="C107" s="7">
        <f>IF(C69="","",VLOOKUP(C69,$U$12:$W$51,2,FALSE))</f>
        <v>2.16</v>
      </c>
      <c r="D107" s="24"/>
      <c r="E107" s="7">
        <f>IF(E69="","",VLOOKUP(E69,$U$12:$W$51,2,FALSE))</f>
        <v>3.87</v>
      </c>
      <c r="F107" s="24"/>
      <c r="G107" s="7">
        <f>IF(G69="","",VLOOKUP(G69,$U$12:$W$51,2,FALSE))</f>
        <v>9.19</v>
      </c>
      <c r="H107" s="24"/>
      <c r="I107" s="7">
        <f>IF(I69="","",VLOOKUP(I69,$U$12:$W$51,2,FALSE))</f>
        <v>27.36</v>
      </c>
      <c r="J107" s="24"/>
      <c r="K107" s="7">
        <f>IF(K69="","",VLOOKUP(K69,$U$12:$W$51,2,FALSE))</f>
        <v>27.36</v>
      </c>
      <c r="L107" s="24"/>
      <c r="M107" s="7">
        <f>IF(M69="","",VLOOKUP(M69,$U$12:$W$51,2,FALSE))</f>
        <v>27.36</v>
      </c>
      <c r="N107" s="24"/>
      <c r="O107" s="7">
        <f>IF(O69="","",VLOOKUP(O69,$U$12:$W$51,2,FALSE))</f>
        <v>9.19</v>
      </c>
      <c r="Q107" s="7" t="str">
        <f>IF(Q69="","",VLOOKUP(Q69,$U$12:$W$51,2,FALSE))</f>
        <v/>
      </c>
      <c r="S107" s="7" t="str">
        <f>IF(S69="","",VLOOKUP(S69,$U$12:$W$51,2,FALSE))</f>
        <v/>
      </c>
      <c r="U107" s="25">
        <f>IF(A107="","",SUM(C107:S107))</f>
        <v>106.49</v>
      </c>
      <c r="V107" s="12">
        <f>IF(A107="","",U107*A107)</f>
        <v>931.78749999999991</v>
      </c>
      <c r="W107" s="13">
        <f>IF(A107="","",U107*A107^2)</f>
        <v>8153.140625</v>
      </c>
    </row>
    <row r="108" spans="1:23">
      <c r="A108" s="8"/>
      <c r="C108" s="24"/>
      <c r="D108" s="24"/>
      <c r="E108" s="24"/>
      <c r="F108" s="24"/>
      <c r="G108" s="24"/>
      <c r="H108" s="24"/>
      <c r="I108" s="24"/>
      <c r="J108" s="24"/>
      <c r="K108" s="24"/>
      <c r="L108" s="24"/>
      <c r="M108" s="24"/>
      <c r="N108" s="24"/>
      <c r="O108" s="24"/>
      <c r="V108" s="12"/>
      <c r="W108" s="13"/>
    </row>
    <row r="109" spans="1:23">
      <c r="A109" s="8"/>
      <c r="C109" s="24"/>
      <c r="D109" s="24"/>
      <c r="E109" s="24"/>
      <c r="F109" s="24"/>
      <c r="G109" s="24"/>
      <c r="H109" s="24"/>
      <c r="I109" s="24"/>
      <c r="J109" s="24"/>
      <c r="K109" s="24"/>
      <c r="L109" s="24"/>
      <c r="M109" s="24"/>
      <c r="N109" s="24"/>
      <c r="O109" s="24"/>
      <c r="V109" s="12"/>
      <c r="W109" s="13"/>
    </row>
    <row r="110" spans="1:23">
      <c r="A110" s="8"/>
      <c r="C110" s="24"/>
      <c r="D110" s="24"/>
      <c r="E110" s="24"/>
      <c r="F110" s="24"/>
      <c r="G110" s="24"/>
      <c r="H110" s="24"/>
      <c r="I110" s="24"/>
      <c r="J110" s="24"/>
      <c r="K110" s="24"/>
      <c r="L110" s="24"/>
      <c r="M110" s="24"/>
      <c r="N110" s="24"/>
      <c r="O110" s="24"/>
      <c r="V110" s="12"/>
      <c r="W110" s="13"/>
    </row>
    <row r="111" spans="1:23">
      <c r="A111" s="8"/>
      <c r="C111" s="24"/>
      <c r="D111" s="24"/>
      <c r="E111" s="24"/>
      <c r="F111" s="24"/>
      <c r="G111" s="24"/>
      <c r="H111" s="24"/>
      <c r="I111" s="24"/>
      <c r="J111" s="24"/>
      <c r="K111" s="24"/>
      <c r="L111" s="24"/>
      <c r="M111" s="24"/>
      <c r="N111" s="24"/>
      <c r="O111" s="24"/>
      <c r="V111" s="12"/>
      <c r="W111" s="13"/>
    </row>
    <row r="112" spans="1:23">
      <c r="A112" s="21">
        <f>IF(A74="","",A74)</f>
        <v>4.55</v>
      </c>
      <c r="C112" s="7">
        <f>IF(C74="","",VLOOKUP(C74,$U$12:$W$51,2,FALSE))</f>
        <v>2.16</v>
      </c>
      <c r="D112" s="24"/>
      <c r="E112" s="7">
        <f>IF(E74="","",VLOOKUP(E74,$U$12:$W$51,2,FALSE))</f>
        <v>3.87</v>
      </c>
      <c r="F112" s="24"/>
      <c r="G112" s="7">
        <f>IF(G74="","",VLOOKUP(G74,$U$12:$W$51,2,FALSE))</f>
        <v>3.87</v>
      </c>
      <c r="H112" s="24"/>
      <c r="I112" s="7">
        <f>IF(I74="","",VLOOKUP(I74,$U$12:$W$51,2,FALSE))</f>
        <v>9.19</v>
      </c>
      <c r="J112" s="24"/>
      <c r="K112" s="7">
        <f>IF(K74="","",VLOOKUP(K74,$U$12:$W$51,2,FALSE))</f>
        <v>27.36</v>
      </c>
      <c r="L112" s="24"/>
      <c r="M112" s="7">
        <f>IF(M74="","",VLOOKUP(M74,$U$12:$W$51,2,FALSE))</f>
        <v>27.36</v>
      </c>
      <c r="N112" s="24"/>
      <c r="O112" s="7">
        <f>IF(O74="","",VLOOKUP(O74,$U$12:$W$51,2,FALSE))</f>
        <v>9.19</v>
      </c>
      <c r="Q112" s="7" t="str">
        <f>IF(Q74="","",VLOOKUP(Q74,$U$12:$W$51,2,FALSE))</f>
        <v/>
      </c>
      <c r="S112" s="7" t="str">
        <f>IF(S74="","",VLOOKUP(S74,$U$12:$W$51,2,FALSE))</f>
        <v/>
      </c>
      <c r="U112" s="25">
        <f>IF(A112="","",SUM(C112:S112))</f>
        <v>83</v>
      </c>
      <c r="V112" s="12">
        <f>IF(A112="","",U112*A112)</f>
        <v>377.65</v>
      </c>
      <c r="W112" s="13">
        <f>IF(A112="","",U112*A112^2)</f>
        <v>1718.3074999999997</v>
      </c>
    </row>
    <row r="113" spans="1:23">
      <c r="A113" s="8"/>
      <c r="C113" s="24"/>
      <c r="D113" s="24"/>
      <c r="E113" s="24"/>
      <c r="F113" s="24"/>
      <c r="G113" s="24"/>
      <c r="H113" s="24"/>
      <c r="I113" s="24"/>
      <c r="J113" s="24"/>
      <c r="K113" s="24"/>
      <c r="L113" s="24"/>
      <c r="M113" s="24"/>
      <c r="N113" s="24"/>
      <c r="O113" s="24"/>
      <c r="V113" s="12"/>
      <c r="W113" s="13"/>
    </row>
    <row r="114" spans="1:23">
      <c r="A114" s="8"/>
      <c r="C114" s="24"/>
      <c r="D114" s="24"/>
      <c r="E114" s="24"/>
      <c r="F114" s="24"/>
      <c r="G114" s="24"/>
      <c r="H114" s="24"/>
      <c r="I114" s="24"/>
      <c r="J114" s="24"/>
      <c r="K114" s="24"/>
      <c r="L114" s="24"/>
      <c r="M114" s="24"/>
      <c r="N114" s="24"/>
      <c r="O114" s="24"/>
      <c r="V114" s="12"/>
      <c r="W114" s="13"/>
    </row>
    <row r="115" spans="1:23">
      <c r="A115" s="8"/>
      <c r="C115" s="24"/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V115" s="12"/>
      <c r="W115" s="13"/>
    </row>
    <row r="116" spans="1:23">
      <c r="A116" s="8"/>
      <c r="C116" s="24"/>
      <c r="D116" s="24"/>
      <c r="E116" s="24"/>
      <c r="F116" s="24"/>
      <c r="G116" s="24"/>
      <c r="H116" s="24"/>
      <c r="I116" s="24"/>
      <c r="J116" s="24"/>
      <c r="K116" s="24"/>
      <c r="L116" s="24"/>
      <c r="M116" s="24"/>
      <c r="N116" s="24"/>
      <c r="O116" s="24"/>
      <c r="V116" s="12"/>
      <c r="W116" s="13"/>
    </row>
    <row r="117" spans="1:23">
      <c r="A117" s="21">
        <f>IF(A79="","",A79)</f>
        <v>0.15</v>
      </c>
      <c r="C117" s="7">
        <f>IF(C79="","",VLOOKUP(C79,$U$12:$W$51,2,FALSE))</f>
        <v>16.04</v>
      </c>
      <c r="D117" s="24"/>
      <c r="E117" s="7">
        <f>IF(E79="","",VLOOKUP(E79,$U$12:$W$51,2,FALSE))</f>
        <v>27.36</v>
      </c>
      <c r="F117" s="24"/>
      <c r="G117" s="7">
        <f>IF(G79="","",VLOOKUP(G79,$U$12:$W$51,2,FALSE))</f>
        <v>27.36</v>
      </c>
      <c r="H117" s="24"/>
      <c r="I117" s="7">
        <f>IF(I79="","",VLOOKUP(I79,$U$12:$W$51,2,FALSE))</f>
        <v>12.18</v>
      </c>
      <c r="J117" s="24"/>
      <c r="K117" s="7">
        <f>IF(K79="","",VLOOKUP(K79,$U$12:$W$51,2,FALSE))</f>
        <v>27.36</v>
      </c>
      <c r="L117" s="24"/>
      <c r="M117" s="7">
        <f>IF(M79="","",VLOOKUP(M79,$U$12:$W$51,2,FALSE))</f>
        <v>27.36</v>
      </c>
      <c r="N117" s="24"/>
      <c r="O117" s="7">
        <f>IF(O79="","",VLOOKUP(O79,$U$12:$W$51,2,FALSE))</f>
        <v>9.19</v>
      </c>
      <c r="Q117" s="7" t="str">
        <f>IF(Q79="","",VLOOKUP(Q79,$U$12:$W$51,2,FALSE))</f>
        <v/>
      </c>
      <c r="S117" s="7" t="str">
        <f>IF(S79="","",VLOOKUP(S79,$U$12:$W$51,2,FALSE))</f>
        <v/>
      </c>
      <c r="U117" s="25">
        <f>IF(A117="","",SUM(C117:S117))</f>
        <v>146.85</v>
      </c>
      <c r="V117" s="12">
        <f>IF(A117="","",U117*A117)</f>
        <v>22.0275</v>
      </c>
      <c r="W117" s="13">
        <f>IF(A117="","",U117*A117^2)</f>
        <v>3.3041249999999995</v>
      </c>
    </row>
    <row r="118" spans="1:23"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V118" s="12"/>
      <c r="W118" s="13"/>
    </row>
    <row r="119" spans="1:23">
      <c r="V119" s="12"/>
      <c r="W119" s="13"/>
    </row>
    <row r="120" spans="1:23">
      <c r="V120" s="12"/>
      <c r="W120" s="13"/>
    </row>
    <row r="121" spans="1:23">
      <c r="V121" s="12"/>
      <c r="W121" s="13"/>
    </row>
    <row r="122" spans="1:23">
      <c r="A122" s="21" t="str">
        <f>IF(A84="","",A84)</f>
        <v/>
      </c>
      <c r="C122" s="7" t="str">
        <f>IF(C84="","",VLOOKUP(C84,$U$12:$W$51,2,FALSE))</f>
        <v/>
      </c>
      <c r="D122" s="24"/>
      <c r="E122" s="7" t="str">
        <f>IF(E84="","",VLOOKUP(E84,$U$12:$W$51,2,FALSE))</f>
        <v/>
      </c>
      <c r="F122" s="24"/>
      <c r="G122" s="7" t="str">
        <f>IF(G84="","",VLOOKUP(G84,$U$12:$W$51,2,FALSE))</f>
        <v/>
      </c>
      <c r="H122" s="24"/>
      <c r="I122" s="7" t="str">
        <f>IF(I84="","",VLOOKUP(I84,$U$12:$W$51,2,FALSE))</f>
        <v/>
      </c>
      <c r="J122" s="24"/>
      <c r="K122" s="7" t="str">
        <f>IF(K84="","",VLOOKUP(K84,$U$12:$W$51,2,FALSE))</f>
        <v/>
      </c>
      <c r="L122" s="24"/>
      <c r="M122" s="7" t="str">
        <f>IF(M84="","",VLOOKUP(M84,$U$12:$W$51,2,FALSE))</f>
        <v/>
      </c>
      <c r="N122" s="24"/>
      <c r="O122" s="7" t="str">
        <f>IF(O84="","",VLOOKUP(O84,$U$12:$W$51,2,FALSE))</f>
        <v/>
      </c>
      <c r="Q122" s="7" t="str">
        <f>IF(Q84="","",VLOOKUP(Q84,$U$12:$W$51,2,FALSE))</f>
        <v/>
      </c>
      <c r="S122" s="7" t="str">
        <f>IF(S84="","",VLOOKUP(S84,$U$12:$W$51,2,FALSE))</f>
        <v/>
      </c>
      <c r="U122" s="25" t="str">
        <f>IF(A122="","",SUM(C122:S122))</f>
        <v/>
      </c>
      <c r="V122" s="12" t="str">
        <f>IF(A122="","",U122*A122)</f>
        <v/>
      </c>
      <c r="W122" s="13" t="str">
        <f>IF(A122="","",U122*A122^2)</f>
        <v/>
      </c>
    </row>
    <row r="123" spans="1:23">
      <c r="V123" s="12"/>
      <c r="W123" s="13"/>
    </row>
    <row r="124" spans="1:23">
      <c r="V124" s="12"/>
      <c r="W124" s="13"/>
    </row>
    <row r="125" spans="1:23">
      <c r="V125" s="12"/>
      <c r="W125" s="13"/>
    </row>
    <row r="126" spans="1:23">
      <c r="V126" s="12"/>
      <c r="W126" s="13"/>
    </row>
    <row r="127" spans="1:23">
      <c r="A127" s="21" t="str">
        <f>IF(A89="","",A89)</f>
        <v/>
      </c>
      <c r="C127" s="7" t="str">
        <f>IF(C89="","",VLOOKUP(C89,$U$12:$W$51,2,FALSE))</f>
        <v/>
      </c>
      <c r="D127" s="24"/>
      <c r="E127" s="7" t="str">
        <f>IF(E89="","",VLOOKUP(E89,$U$12:$W$51,2,FALSE))</f>
        <v/>
      </c>
      <c r="F127" s="24"/>
      <c r="G127" s="7" t="str">
        <f>IF(G89="","",VLOOKUP(G89,$U$12:$W$51,2,FALSE))</f>
        <v/>
      </c>
      <c r="H127" s="24"/>
      <c r="I127" s="7" t="str">
        <f>IF(I89="","",VLOOKUP(I89,$U$12:$W$51,2,FALSE))</f>
        <v/>
      </c>
      <c r="J127" s="24"/>
      <c r="K127" s="7" t="str">
        <f>IF(K89="","",VLOOKUP(K89,$U$12:$W$51,2,FALSE))</f>
        <v/>
      </c>
      <c r="L127" s="24"/>
      <c r="M127" s="7" t="str">
        <f>IF(M89="","",VLOOKUP(M89,$U$12:$W$51,2,FALSE))</f>
        <v/>
      </c>
      <c r="N127" s="24"/>
      <c r="O127" s="7" t="str">
        <f>IF(O89="","",VLOOKUP(O89,$U$12:$W$51,2,FALSE))</f>
        <v/>
      </c>
      <c r="Q127" s="7" t="str">
        <f>IF(Q89="","",VLOOKUP(Q89,$U$12:$W$51,2,FALSE))</f>
        <v/>
      </c>
      <c r="S127" s="7" t="str">
        <f>IF(S89="","",VLOOKUP(S89,$U$12:$W$51,2,FALSE))</f>
        <v/>
      </c>
      <c r="U127" s="25" t="str">
        <f>IF(A127="","",SUM(C127:S127))</f>
        <v/>
      </c>
      <c r="V127" s="12" t="str">
        <f>IF(A127="","",U127*A127)</f>
        <v/>
      </c>
      <c r="W127" s="13" t="str">
        <f>IF(A127="","",U127*A127^2)</f>
        <v/>
      </c>
    </row>
    <row r="128" spans="1:23">
      <c r="V128" s="12"/>
      <c r="W128" s="13"/>
    </row>
    <row r="129" spans="1:23">
      <c r="V129" s="12"/>
      <c r="W129" s="13"/>
    </row>
    <row r="130" spans="1:23">
      <c r="U130" s="26">
        <f>SUM(U97:U127)</f>
        <v>403.97</v>
      </c>
      <c r="V130" s="14">
        <f>SUM(V97:V127)</f>
        <v>2373.9164999999998</v>
      </c>
      <c r="W130" s="15">
        <f>SUM(W97:W127)</f>
        <v>26036.429525</v>
      </c>
    </row>
    <row r="133" spans="1:23">
      <c r="A133" s="5" t="s">
        <v>12</v>
      </c>
    </row>
    <row r="135" spans="1:23">
      <c r="B135" s="4" t="s">
        <v>0</v>
      </c>
      <c r="C135" s="21">
        <f>IF(C56="","",C56)</f>
        <v>0.15</v>
      </c>
      <c r="D135" s="8"/>
      <c r="E135" s="21">
        <f>IF(E56="","",E56)</f>
        <v>4.8499999999999996</v>
      </c>
      <c r="F135" s="8"/>
      <c r="G135" s="21">
        <f>IF(G56="","",G56)</f>
        <v>8.65</v>
      </c>
      <c r="H135" s="8"/>
      <c r="I135" s="21">
        <f>IF(I56="","",I56)</f>
        <v>11.65</v>
      </c>
      <c r="J135" s="8"/>
      <c r="K135" s="21">
        <f>IF(K56="","",K56)</f>
        <v>14.85</v>
      </c>
      <c r="L135" s="8"/>
      <c r="M135" s="21">
        <f>IF(M56="","",M56)</f>
        <v>19.05</v>
      </c>
      <c r="N135" s="8"/>
      <c r="O135" s="21">
        <f>IF(O56="","",O56)</f>
        <v>22.65</v>
      </c>
      <c r="Q135" s="21" t="str">
        <f>IF(Q56="","",Q56)</f>
        <v/>
      </c>
      <c r="S135" s="21" t="str">
        <f>IF(S56="","",S56)</f>
        <v/>
      </c>
      <c r="V135" s="11" t="s">
        <v>23</v>
      </c>
      <c r="W135" s="16">
        <f>W130+U173-U130*V94^2-U171*W172^2</f>
        <v>34091.230492903393</v>
      </c>
    </row>
    <row r="137" spans="1:23">
      <c r="A137" s="4" t="s">
        <v>1</v>
      </c>
    </row>
    <row r="138" spans="1:23">
      <c r="A138" s="21">
        <f>IF(A59="","",A59)</f>
        <v>15.85</v>
      </c>
      <c r="C138" s="7">
        <f>IF(C59="","",VLOOKUP(C59,$U$12:$W$51,3,FALSE))</f>
        <v>9.19</v>
      </c>
      <c r="D138" s="8"/>
      <c r="E138" s="7">
        <f>IF(E59="","",VLOOKUP(E59,$U$12:$W$51,3,FALSE))</f>
        <v>9.19</v>
      </c>
      <c r="F138" s="8"/>
      <c r="G138" s="7">
        <f>IF(G59="","",VLOOKUP(G59,$U$12:$W$51,3,FALSE))</f>
        <v>9.19</v>
      </c>
      <c r="H138" s="8"/>
      <c r="I138" s="7" t="str">
        <f>IF(I59="","",VLOOKUP(I59,$U$12:$W$51,3,FALSE))</f>
        <v/>
      </c>
      <c r="J138" s="8"/>
      <c r="K138" s="7" t="str">
        <f>IF(K59="","",VLOOKUP(K59,$U$12:$W$51,3,FALSE))</f>
        <v/>
      </c>
      <c r="L138" s="8"/>
      <c r="M138" s="7" t="str">
        <f>IF(M59="","",VLOOKUP(M59,$U$12:$W$51,3,FALSE))</f>
        <v/>
      </c>
      <c r="N138" s="8"/>
      <c r="O138" s="7" t="str">
        <f>IF(O59="","",VLOOKUP(O59,$U$12:$W$51,3,FALSE))</f>
        <v/>
      </c>
      <c r="Q138" s="7" t="str">
        <f>IF(Q59="","",VLOOKUP(Q59,$U$12:$W$51,3,FALSE))</f>
        <v/>
      </c>
      <c r="S138" s="7" t="str">
        <f>IF(S59="","",VLOOKUP(S59,$U$12:$W$51,3,FALSE))</f>
        <v/>
      </c>
    </row>
    <row r="139" spans="1:23">
      <c r="A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</row>
    <row r="140" spans="1:23">
      <c r="A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</row>
    <row r="141" spans="1:23">
      <c r="A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</row>
    <row r="142" spans="1:23">
      <c r="A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</row>
    <row r="143" spans="1:23">
      <c r="A143" s="21">
        <f>IF(A64="","",A64)</f>
        <v>12.25</v>
      </c>
      <c r="C143" s="7">
        <f>IF(C64="","",VLOOKUP(C64,$U$12:$W$51,3,FALSE))</f>
        <v>27.36</v>
      </c>
      <c r="D143" s="8"/>
      <c r="E143" s="7">
        <f>IF(E64="","",VLOOKUP(E64,$U$12:$W$51,3,FALSE))</f>
        <v>27.36</v>
      </c>
      <c r="F143" s="8"/>
      <c r="G143" s="7">
        <f>IF(G64="","",VLOOKUP(G64,$U$12:$W$51,3,FALSE))</f>
        <v>27.36</v>
      </c>
      <c r="H143" s="8"/>
      <c r="I143" s="7" t="str">
        <f>IF(I64="","",VLOOKUP(I64,$U$12:$W$51,3,FALSE))</f>
        <v/>
      </c>
      <c r="J143" s="8"/>
      <c r="K143" s="7" t="str">
        <f>IF(K64="","",VLOOKUP(K64,$U$12:$W$51,3,FALSE))</f>
        <v/>
      </c>
      <c r="L143" s="8"/>
      <c r="M143" s="7" t="str">
        <f>IF(M64="","",VLOOKUP(M64,$U$12:$W$51,3,FALSE))</f>
        <v/>
      </c>
      <c r="N143" s="8"/>
      <c r="O143" s="7" t="str">
        <f>IF(O64="","",VLOOKUP(O64,$U$12:$W$51,3,FALSE))</f>
        <v/>
      </c>
      <c r="Q143" s="7" t="str">
        <f>IF(Q64="","",VLOOKUP(Q64,$U$12:$W$51,3,FALSE))</f>
        <v/>
      </c>
      <c r="S143" s="7" t="str">
        <f>IF(S64="","",VLOOKUP(S64,$U$12:$W$51,3,FALSE))</f>
        <v/>
      </c>
    </row>
    <row r="144" spans="1:23">
      <c r="A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</row>
    <row r="145" spans="1:19">
      <c r="A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</row>
    <row r="146" spans="1:19">
      <c r="A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</row>
    <row r="147" spans="1:19">
      <c r="A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</row>
    <row r="148" spans="1:19">
      <c r="A148" s="21">
        <f>IF(A69="","",A69)</f>
        <v>8.75</v>
      </c>
      <c r="C148" s="7">
        <f>IF(C69="","",VLOOKUP(C69,$U$12:$W$51,3,FALSE))</f>
        <v>27.36</v>
      </c>
      <c r="D148" s="8"/>
      <c r="E148" s="7">
        <f>IF(E69="","",VLOOKUP(E69,$U$12:$W$51,3,FALSE))</f>
        <v>27.36</v>
      </c>
      <c r="F148" s="8"/>
      <c r="G148" s="7">
        <f>IF(G69="","",VLOOKUP(G69,$U$12:$W$51,3,FALSE))</f>
        <v>27.36</v>
      </c>
      <c r="H148" s="8"/>
      <c r="I148" s="7">
        <f>IF(I69="","",VLOOKUP(I69,$U$12:$W$51,3,FALSE))</f>
        <v>9.19</v>
      </c>
      <c r="J148" s="8"/>
      <c r="K148" s="7">
        <f>IF(K69="","",VLOOKUP(K69,$U$12:$W$51,3,FALSE))</f>
        <v>2.16</v>
      </c>
      <c r="L148" s="8"/>
      <c r="M148" s="7">
        <f>IF(M69="","",VLOOKUP(M69,$U$12:$W$51,3,FALSE))</f>
        <v>2.16</v>
      </c>
      <c r="N148" s="8"/>
      <c r="O148" s="7">
        <f>IF(O69="","",VLOOKUP(O69,$U$12:$W$51,3,FALSE))</f>
        <v>16.04</v>
      </c>
      <c r="Q148" s="7" t="str">
        <f>IF(Q69="","",VLOOKUP(Q69,$U$12:$W$51,3,FALSE))</f>
        <v/>
      </c>
      <c r="S148" s="7" t="str">
        <f>IF(S69="","",VLOOKUP(S69,$U$12:$W$51,3,FALSE))</f>
        <v/>
      </c>
    </row>
    <row r="149" spans="1:19">
      <c r="A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</row>
    <row r="150" spans="1:19">
      <c r="A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</row>
    <row r="151" spans="1:19">
      <c r="A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</row>
    <row r="152" spans="1:19">
      <c r="A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</row>
    <row r="153" spans="1:19">
      <c r="A153" s="21">
        <f>IF(A74="","",A74)</f>
        <v>4.55</v>
      </c>
      <c r="C153" s="7">
        <f>IF(C74="","",VLOOKUP(C74,$U$12:$W$51,3,FALSE))</f>
        <v>27.36</v>
      </c>
      <c r="D153" s="8"/>
      <c r="E153" s="7">
        <f>IF(E74="","",VLOOKUP(E74,$U$12:$W$51,3,FALSE))</f>
        <v>27.36</v>
      </c>
      <c r="F153" s="8"/>
      <c r="G153" s="7">
        <f>IF(G74="","",VLOOKUP(G74,$U$12:$W$51,3,FALSE))</f>
        <v>27.36</v>
      </c>
      <c r="H153" s="8"/>
      <c r="I153" s="7">
        <f>IF(I74="","",VLOOKUP(I74,$U$12:$W$51,3,FALSE))</f>
        <v>27.36</v>
      </c>
      <c r="J153" s="8"/>
      <c r="K153" s="7">
        <f>IF(K74="","",VLOOKUP(K74,$U$12:$W$51,3,FALSE))</f>
        <v>3.87</v>
      </c>
      <c r="L153" s="8"/>
      <c r="M153" s="7">
        <f>IF(M74="","",VLOOKUP(M74,$U$12:$W$51,3,FALSE))</f>
        <v>3.87</v>
      </c>
      <c r="N153" s="8"/>
      <c r="O153" s="7">
        <f>IF(O74="","",VLOOKUP(O74,$U$12:$W$51,3,FALSE))</f>
        <v>27.36</v>
      </c>
      <c r="Q153" s="7" t="str">
        <f>IF(Q74="","",VLOOKUP(Q74,$U$12:$W$51,3,FALSE))</f>
        <v/>
      </c>
      <c r="S153" s="7" t="str">
        <f>IF(S74="","",VLOOKUP(S74,$U$12:$W$51,3,FALSE))</f>
        <v/>
      </c>
    </row>
    <row r="154" spans="1:19">
      <c r="A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</row>
    <row r="155" spans="1:19">
      <c r="A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</row>
    <row r="156" spans="1:19">
      <c r="A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</row>
    <row r="157" spans="1:19">
      <c r="A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</row>
    <row r="158" spans="1:19">
      <c r="A158" s="21">
        <f>IF(A79="","",A79)</f>
        <v>0.15</v>
      </c>
      <c r="C158" s="7">
        <f>IF(C79="","",VLOOKUP(C79,$U$12:$W$51,3,FALSE))</f>
        <v>9.19</v>
      </c>
      <c r="D158" s="8"/>
      <c r="E158" s="7">
        <f>IF(E79="","",VLOOKUP(E79,$U$12:$W$51,3,FALSE))</f>
        <v>9.19</v>
      </c>
      <c r="F158" s="8"/>
      <c r="G158" s="7">
        <f>IF(G79="","",VLOOKUP(G79,$U$12:$W$51,3,FALSE))</f>
        <v>9.19</v>
      </c>
      <c r="H158" s="8"/>
      <c r="I158" s="7">
        <f>IF(I79="","",VLOOKUP(I79,$U$12:$W$51,3,FALSE))</f>
        <v>16.04</v>
      </c>
      <c r="J158" s="8"/>
      <c r="K158" s="7">
        <f>IF(K79="","",VLOOKUP(K79,$U$12:$W$51,3,FALSE))</f>
        <v>2.16</v>
      </c>
      <c r="L158" s="8"/>
      <c r="M158" s="7">
        <f>IF(M79="","",VLOOKUP(M79,$U$12:$W$51,3,FALSE))</f>
        <v>2.16</v>
      </c>
      <c r="N158" s="8"/>
      <c r="O158" s="7">
        <f>IF(O79="","",VLOOKUP(O79,$U$12:$W$51,3,FALSE))</f>
        <v>16.04</v>
      </c>
      <c r="Q158" s="7" t="str">
        <f>IF(Q79="","",VLOOKUP(Q79,$U$12:$W$51,3,FALSE))</f>
        <v/>
      </c>
      <c r="S158" s="7" t="str">
        <f>IF(S79="","",VLOOKUP(S79,$U$12:$W$51,3,FALSE))</f>
        <v/>
      </c>
    </row>
    <row r="163" spans="1:23">
      <c r="A163" s="21" t="str">
        <f>IF(A84="","",A84)</f>
        <v/>
      </c>
      <c r="C163" s="7" t="str">
        <f>IF(C84="","",VLOOKUP(C84,$U$12:$W$51,3,FALSE))</f>
        <v/>
      </c>
      <c r="D163" s="8"/>
      <c r="E163" s="7" t="str">
        <f>IF(E84="","",VLOOKUP(E84,$U$12:$W$51,3,FALSE))</f>
        <v/>
      </c>
      <c r="F163" s="8"/>
      <c r="G163" s="7" t="str">
        <f>IF(G84="","",VLOOKUP(G84,$U$12:$W$51,3,FALSE))</f>
        <v/>
      </c>
      <c r="H163" s="8"/>
      <c r="I163" s="7" t="str">
        <f>IF(I84="","",VLOOKUP(I84,$U$12:$W$51,3,FALSE))</f>
        <v/>
      </c>
      <c r="J163" s="8"/>
      <c r="K163" s="7" t="str">
        <f>IF(K84="","",VLOOKUP(K84,$U$12:$W$51,3,FALSE))</f>
        <v/>
      </c>
      <c r="L163" s="8"/>
      <c r="M163" s="7" t="str">
        <f>IF(M84="","",VLOOKUP(M84,$U$12:$W$51,3,FALSE))</f>
        <v/>
      </c>
      <c r="N163" s="8"/>
      <c r="O163" s="7" t="str">
        <f>IF(O84="","",VLOOKUP(O84,$U$12:$W$51,3,FALSE))</f>
        <v/>
      </c>
      <c r="Q163" s="7" t="str">
        <f>IF(Q84="","",VLOOKUP(Q84,$U$12:$W$51,3,FALSE))</f>
        <v/>
      </c>
      <c r="S163" s="7" t="str">
        <f>IF(S84="","",VLOOKUP(S84,$U$12:$W$51,3,FALSE))</f>
        <v/>
      </c>
    </row>
    <row r="168" spans="1:23">
      <c r="A168" s="21" t="str">
        <f>IF(A89="","",A89)</f>
        <v/>
      </c>
      <c r="C168" s="7" t="str">
        <f>IF(C89="","",VLOOKUP(C89,$U$12:$W$51,3,FALSE))</f>
        <v/>
      </c>
      <c r="D168" s="8"/>
      <c r="E168" s="7" t="str">
        <f>IF(E89="","",VLOOKUP(E89,$U$12:$W$51,3,FALSE))</f>
        <v/>
      </c>
      <c r="F168" s="8"/>
      <c r="G168" s="7" t="str">
        <f>IF(G89="","",VLOOKUP(G89,$U$12:$W$51,3,FALSE))</f>
        <v/>
      </c>
      <c r="H168" s="8"/>
      <c r="I168" s="7" t="str">
        <f>IF(I89="","",VLOOKUP(I89,$U$12:$W$51,3,FALSE))</f>
        <v/>
      </c>
      <c r="J168" s="8"/>
      <c r="K168" s="7" t="str">
        <f>IF(K89="","",VLOOKUP(K89,$U$12:$W$51,3,FALSE))</f>
        <v/>
      </c>
      <c r="L168" s="8"/>
      <c r="M168" s="7" t="str">
        <f>IF(M89="","",VLOOKUP(M89,$U$12:$W$51,3,FALSE))</f>
        <v/>
      </c>
      <c r="N168" s="8"/>
      <c r="O168" s="7" t="str">
        <f>IF(O89="","",VLOOKUP(O89,$U$12:$W$51,3,FALSE))</f>
        <v/>
      </c>
      <c r="Q168" s="7" t="str">
        <f>IF(Q89="","",VLOOKUP(Q89,$U$12:$W$51,3,FALSE))</f>
        <v/>
      </c>
      <c r="S168" s="7" t="str">
        <f>IF(S89="","",VLOOKUP(S89,$U$12:$W$51,3,FALSE))</f>
        <v/>
      </c>
    </row>
    <row r="171" spans="1:23">
      <c r="B171" s="4" t="s">
        <v>2</v>
      </c>
      <c r="C171" s="25">
        <f>IF(C135="","",SUM(C138:C168))</f>
        <v>100.46</v>
      </c>
      <c r="E171" s="25">
        <f>IF(E135="","",SUM(E138:E168))</f>
        <v>100.46</v>
      </c>
      <c r="G171" s="25">
        <f>IF(G135="","",SUM(G138:G168))</f>
        <v>100.46</v>
      </c>
      <c r="I171" s="25">
        <f>IF(I135="","",SUM(I138:I168))</f>
        <v>52.589999999999996</v>
      </c>
      <c r="K171" s="25">
        <f>IF(K135="","",SUM(K138:K168))</f>
        <v>8.1900000000000013</v>
      </c>
      <c r="M171" s="25">
        <f>IF(M135="","",SUM(M138:M168))</f>
        <v>8.1900000000000013</v>
      </c>
      <c r="O171" s="25">
        <f>IF(O135="","",SUM(O138:O168))</f>
        <v>59.44</v>
      </c>
      <c r="Q171" s="25" t="str">
        <f>IF(Q135="","",SUM(Q138:Q168))</f>
        <v/>
      </c>
      <c r="S171" s="25" t="str">
        <f>IF(S135="","",SUM(S138:S168))</f>
        <v/>
      </c>
      <c r="U171" s="26">
        <f>SUM(C171:S171)</f>
        <v>429.78999999999996</v>
      </c>
      <c r="W171" s="6" t="s">
        <v>8</v>
      </c>
    </row>
    <row r="172" spans="1:23">
      <c r="B172" s="4" t="s">
        <v>3</v>
      </c>
      <c r="C172" s="12">
        <f>IF(C135="","",C171*C135)</f>
        <v>15.068999999999999</v>
      </c>
      <c r="D172" s="12"/>
      <c r="E172" s="12">
        <f>IF(E135="","",E171*E135)</f>
        <v>487.23099999999994</v>
      </c>
      <c r="F172" s="12"/>
      <c r="G172" s="12">
        <f>IF(G135="","",G171*G135)</f>
        <v>868.97899999999993</v>
      </c>
      <c r="H172" s="12"/>
      <c r="I172" s="12">
        <f>IF(I135="","",I171*I135)</f>
        <v>612.67349999999999</v>
      </c>
      <c r="J172" s="12"/>
      <c r="K172" s="12">
        <f>IF(K135="","",K171*K135)</f>
        <v>121.62150000000001</v>
      </c>
      <c r="L172" s="12"/>
      <c r="M172" s="12">
        <f>IF(M135="","",M171*M135)</f>
        <v>156.01950000000002</v>
      </c>
      <c r="N172" s="12"/>
      <c r="O172" s="12">
        <f>IF(O135="","",O171*O135)</f>
        <v>1346.3159999999998</v>
      </c>
      <c r="Q172" s="12" t="str">
        <f>IF(Q135="","",Q171*Q135)</f>
        <v/>
      </c>
      <c r="S172" s="12" t="str">
        <f>IF(S135="","",S171*S135)</f>
        <v/>
      </c>
      <c r="U172" s="14">
        <f>SUM(C172:S172)</f>
        <v>3607.9094999999998</v>
      </c>
      <c r="W172" s="11">
        <f>U172/U171</f>
        <v>8.3945868912724819</v>
      </c>
    </row>
    <row r="173" spans="1:23">
      <c r="B173" s="4" t="s">
        <v>4</v>
      </c>
      <c r="C173" s="13">
        <f>IF(C135="","",C171*C135^2)</f>
        <v>2.2603499999999999</v>
      </c>
      <c r="D173" s="13"/>
      <c r="E173" s="13">
        <f>IF(E135="","",E171*E135^2)</f>
        <v>2363.0703499999995</v>
      </c>
      <c r="F173" s="13"/>
      <c r="G173" s="13">
        <f>IF(G135="","",G171*G135^2)</f>
        <v>7516.6683499999999</v>
      </c>
      <c r="H173" s="13"/>
      <c r="I173" s="13">
        <f>IF(I135="","",I171*I135^2)</f>
        <v>7137.6462749999992</v>
      </c>
      <c r="J173" s="13"/>
      <c r="K173" s="13">
        <f>IF(K135="","",K171*K135^2)</f>
        <v>1806.0792750000001</v>
      </c>
      <c r="L173" s="13"/>
      <c r="M173" s="13">
        <f>IF(M135="","",M171*M135^2)</f>
        <v>2972.1714750000006</v>
      </c>
      <c r="N173" s="13"/>
      <c r="O173" s="13">
        <f>IF(O135="","",O171*O135^2)</f>
        <v>30494.057399999994</v>
      </c>
      <c r="Q173" s="13" t="str">
        <f>IF(Q135="","",Q171*Q135^2)</f>
        <v/>
      </c>
      <c r="S173" s="13" t="str">
        <f>IF(S135="","",S171*S135^2)</f>
        <v/>
      </c>
      <c r="U173" s="15">
        <f>SUM(C173:S173)</f>
        <v>52291.953474999988</v>
      </c>
      <c r="V173" s="9" t="s">
        <v>10</v>
      </c>
      <c r="W173" s="10">
        <f>SQRT(W135/U171)</f>
        <v>8.9062152107486323</v>
      </c>
    </row>
  </sheetData>
  <sheetProtection sheet="1" objects="1" scenarios="1" selectLockedCells="1"/>
  <mergeCells count="1">
    <mergeCell ref="F3:G3"/>
  </mergeCells>
  <dataValidations count="2">
    <dataValidation type="list" allowBlank="1" showInputMessage="1" showErrorMessage="1" sqref="G5">
      <formula1>"si,no"</formula1>
    </dataValidation>
    <dataValidation type="list" allowBlank="1" showInputMessage="1" showErrorMessage="1" sqref="F3:G3">
      <formula1>"prima serie,seconda serie"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P26"/>
  <sheetViews>
    <sheetView workbookViewId="0">
      <selection activeCell="C22" sqref="C22"/>
    </sheetView>
  </sheetViews>
  <sheetFormatPr defaultColWidth="9.140625" defaultRowHeight="15"/>
  <cols>
    <col min="1" max="16384" width="9.140625" style="1"/>
  </cols>
  <sheetData>
    <row r="1" spans="1:16" ht="15.75">
      <c r="A1" s="30" t="s">
        <v>40</v>
      </c>
    </row>
    <row r="3" spans="1:16" ht="15.75">
      <c r="A3" s="30" t="s">
        <v>98</v>
      </c>
      <c r="I3" s="72" t="s">
        <v>102</v>
      </c>
      <c r="J3" s="72"/>
      <c r="L3" s="72" t="s">
        <v>69</v>
      </c>
      <c r="M3" s="72"/>
    </row>
    <row r="4" spans="1:16">
      <c r="A4" s="1" t="s">
        <v>13</v>
      </c>
      <c r="B4" s="1" t="s">
        <v>16</v>
      </c>
      <c r="C4" s="1" t="s">
        <v>17</v>
      </c>
      <c r="D4" s="1" t="s">
        <v>18</v>
      </c>
      <c r="E4" s="1" t="s">
        <v>19</v>
      </c>
      <c r="F4" s="1" t="s">
        <v>14</v>
      </c>
      <c r="G4" s="1" t="s">
        <v>15</v>
      </c>
      <c r="I4" s="1" t="s">
        <v>41</v>
      </c>
      <c r="J4" s="1" t="s">
        <v>42</v>
      </c>
      <c r="L4" s="4" t="s">
        <v>70</v>
      </c>
      <c r="M4" s="4" t="s">
        <v>71</v>
      </c>
    </row>
    <row r="5" spans="1:16">
      <c r="A5" s="1">
        <v>5</v>
      </c>
      <c r="B5" s="66">
        <f>'Ordine 5'!M9</f>
        <v>403.97</v>
      </c>
      <c r="C5" s="66">
        <f>'Ordine 5'!M10</f>
        <v>429.78999999999996</v>
      </c>
      <c r="D5" s="66">
        <f>'Ordine 5'!M5</f>
        <v>8.3945868912724819</v>
      </c>
      <c r="E5" s="66">
        <f>'Ordine 5'!M6</f>
        <v>5.8764673119291029</v>
      </c>
      <c r="F5" s="66">
        <f>'Ordine 5'!M7</f>
        <v>9.18643023783725</v>
      </c>
      <c r="G5" s="66">
        <f>'Ordine 5'!M8</f>
        <v>8.9062152107486323</v>
      </c>
      <c r="I5" s="2">
        <f t="shared" ref="I5:J7" si="0">B5/B6</f>
        <v>0.83971480834788403</v>
      </c>
      <c r="J5" s="2">
        <f t="shared" si="0"/>
        <v>0.83585834030222272</v>
      </c>
      <c r="L5" s="2">
        <f>F5/D13</f>
        <v>1.1411714581164285</v>
      </c>
      <c r="M5" s="2">
        <f>G5/D13</f>
        <v>1.1063621379811965</v>
      </c>
      <c r="N5" s="29" t="str">
        <f>IF(M5&lt;1,"  torsiodeformabile, non accettabile",IF(M5&lt;=Spiegazioni!$G$20,"  poco rigida torsionalmente",""))</f>
        <v/>
      </c>
    </row>
    <row r="6" spans="1:16">
      <c r="A6" s="1">
        <v>4</v>
      </c>
      <c r="B6" s="66">
        <f>'Ordine 2,3,4'!M9</f>
        <v>481.08</v>
      </c>
      <c r="C6" s="66">
        <f>'Ordine 2,3,4'!M10</f>
        <v>514.19000000000005</v>
      </c>
      <c r="D6" s="66">
        <f>'Ordine 2,3,4'!M5</f>
        <v>8.3900805149847315</v>
      </c>
      <c r="E6" s="66">
        <f>'Ordine 2,3,4'!M6</f>
        <v>5.886216429699842</v>
      </c>
      <c r="F6" s="66">
        <f>'Ordine 2,3,4'!M7</f>
        <v>9.2383850053846537</v>
      </c>
      <c r="G6" s="66">
        <f>'Ordine 2,3,4'!M8</f>
        <v>8.9359945524916</v>
      </c>
      <c r="I6" s="2">
        <f t="shared" si="0"/>
        <v>1</v>
      </c>
      <c r="J6" s="2">
        <f t="shared" si="0"/>
        <v>1</v>
      </c>
      <c r="L6" s="2">
        <f>F6/D14</f>
        <v>1.1024325782081925</v>
      </c>
      <c r="M6" s="2">
        <f>G6/D14</f>
        <v>1.0663477986266825</v>
      </c>
      <c r="N6" s="29" t="str">
        <f>IF(M6&lt;1,"  torsiodeformabile, non accettabile",IF(M6&lt;=Spiegazioni!$G$20,"  poco rigida torsionalmente",""))</f>
        <v xml:space="preserve">  poco rigida torsionalmente</v>
      </c>
    </row>
    <row r="7" spans="1:16">
      <c r="A7" s="1">
        <v>3</v>
      </c>
      <c r="B7" s="66">
        <f>B6</f>
        <v>481.08</v>
      </c>
      <c r="C7" s="66">
        <f t="shared" ref="C7:C8" si="1">C6</f>
        <v>514.19000000000005</v>
      </c>
      <c r="D7" s="66">
        <f t="shared" ref="D7:G8" si="2">D6</f>
        <v>8.3900805149847315</v>
      </c>
      <c r="E7" s="66">
        <f t="shared" si="2"/>
        <v>5.886216429699842</v>
      </c>
      <c r="F7" s="66">
        <f t="shared" si="2"/>
        <v>9.2383850053846537</v>
      </c>
      <c r="G7" s="66">
        <f t="shared" si="2"/>
        <v>8.9359945524916</v>
      </c>
      <c r="I7" s="2">
        <f t="shared" si="0"/>
        <v>1</v>
      </c>
      <c r="J7" s="2">
        <f t="shared" si="0"/>
        <v>1</v>
      </c>
      <c r="L7" s="2">
        <f>F7/D15</f>
        <v>1.1024325782081925</v>
      </c>
      <c r="M7" s="2">
        <f>G7/D15</f>
        <v>1.0663477986266825</v>
      </c>
      <c r="N7" s="29" t="str">
        <f>IF(M7&lt;1,"  torsiodeformabile, non accettabile",IF(M7&lt;=Spiegazioni!$G$20,"  poco rigida torsionalmente",""))</f>
        <v xml:space="preserve">  poco rigida torsionalmente</v>
      </c>
    </row>
    <row r="8" spans="1:16">
      <c r="A8" s="1">
        <v>2</v>
      </c>
      <c r="B8" s="66">
        <f>B7</f>
        <v>481.08</v>
      </c>
      <c r="C8" s="66">
        <f t="shared" si="1"/>
        <v>514.19000000000005</v>
      </c>
      <c r="D8" s="66">
        <f t="shared" si="2"/>
        <v>8.3900805149847315</v>
      </c>
      <c r="E8" s="66">
        <f t="shared" si="2"/>
        <v>5.886216429699842</v>
      </c>
      <c r="F8" s="66">
        <f t="shared" si="2"/>
        <v>9.2383850053846537</v>
      </c>
      <c r="G8" s="66">
        <f t="shared" si="2"/>
        <v>8.9359945524916</v>
      </c>
      <c r="I8" s="2">
        <f>B8/B9</f>
        <v>0.77985994034496153</v>
      </c>
      <c r="J8" s="2">
        <f>C8/C9</f>
        <v>0.78563461626610043</v>
      </c>
      <c r="L8" s="2">
        <f>F8/D16</f>
        <v>1.1024325782081925</v>
      </c>
      <c r="M8" s="2">
        <f>G8/D16</f>
        <v>1.0663477986266825</v>
      </c>
      <c r="N8" s="29" t="str">
        <f>IF(M8&lt;1,"  torsiodeformabile, non accettabile",IF(M8&lt;=Spiegazioni!$G$20,"  poco rigida torsionalmente",""))</f>
        <v xml:space="preserve">  poco rigida torsionalmente</v>
      </c>
    </row>
    <row r="9" spans="1:16">
      <c r="A9" s="1">
        <v>1</v>
      </c>
      <c r="B9" s="66">
        <f>'Ordine 1'!M9</f>
        <v>616.88000000000011</v>
      </c>
      <c r="C9" s="66">
        <f>'Ordine 1'!M10</f>
        <v>654.49</v>
      </c>
      <c r="D9" s="66">
        <f>'Ordine 1'!M5</f>
        <v>9.0361128512276743</v>
      </c>
      <c r="E9" s="66">
        <f>'Ordine 1'!M6</f>
        <v>6.2052716897937996</v>
      </c>
      <c r="F9" s="66">
        <f>'Ordine 1'!M7</f>
        <v>9.5613060659731861</v>
      </c>
      <c r="G9" s="66">
        <f>'Ordine 1'!M8</f>
        <v>9.2825235126729719</v>
      </c>
      <c r="I9" s="2"/>
      <c r="J9" s="2"/>
      <c r="L9" s="2">
        <f>F9/D17</f>
        <v>1.2242389329030969</v>
      </c>
      <c r="M9" s="2">
        <f>G9/D17</f>
        <v>1.188543343492058</v>
      </c>
      <c r="N9" s="29" t="str">
        <f>IF(M9&lt;1,"  torsiodeformabile, non accettabile",IF(M9&lt;=Spiegazioni!$G$20,"  poco rigida torsionalmente",""))</f>
        <v/>
      </c>
    </row>
    <row r="11" spans="1:16" ht="15.75">
      <c r="A11" s="30" t="s">
        <v>99</v>
      </c>
      <c r="L11" s="72" t="s">
        <v>68</v>
      </c>
      <c r="M11" s="72"/>
    </row>
    <row r="12" spans="1:16">
      <c r="A12" s="1" t="s">
        <v>13</v>
      </c>
      <c r="B12" s="1" t="s">
        <v>20</v>
      </c>
      <c r="C12" s="1" t="s">
        <v>21</v>
      </c>
      <c r="D12" s="1" t="s">
        <v>22</v>
      </c>
      <c r="L12" s="1" t="s">
        <v>92</v>
      </c>
      <c r="M12" s="1" t="s">
        <v>93</v>
      </c>
      <c r="N12" s="1" t="s">
        <v>96</v>
      </c>
      <c r="O12" s="1" t="s">
        <v>97</v>
      </c>
    </row>
    <row r="13" spans="1:16">
      <c r="A13" s="1">
        <v>5</v>
      </c>
      <c r="B13" s="71">
        <f>'Ordine 5'!J6</f>
        <v>10.14</v>
      </c>
      <c r="C13" s="71">
        <f>'Ordine 5'!J7</f>
        <v>5.76</v>
      </c>
      <c r="D13" s="71">
        <f>'Ordine 5'!J8</f>
        <v>8.0500000000000007</v>
      </c>
      <c r="L13" s="2">
        <f t="shared" ref="L13:M17" si="3">D5-B13</f>
        <v>-1.7454131087275186</v>
      </c>
      <c r="M13" s="2">
        <f t="shared" si="3"/>
        <v>0.11646731192910309</v>
      </c>
      <c r="N13" s="70">
        <f>L13/'Ordine 5'!$V$57</f>
        <v>-0.11117280947309037</v>
      </c>
      <c r="O13" s="70">
        <f>M13/'Ordine 5'!$V$57</f>
        <v>7.4183001228728083E-3</v>
      </c>
      <c r="P13" s="29" t="str">
        <f>IF(MAX(ABS(N13),ABS(O13))&gt;Spiegazioni!$I$18,"  eccentricità troppo alta",IF(MAX(ABS(N13),ABS(O13))&gt;Spiegazioni!$F$18,"  eccentricità abbastanza alta",""))</f>
        <v xml:space="preserve">  eccentricità troppo alta</v>
      </c>
    </row>
    <row r="14" spans="1:16">
      <c r="A14" s="1">
        <v>4</v>
      </c>
      <c r="B14" s="71">
        <f>'Ordine 2,3,4'!J6</f>
        <v>10.35</v>
      </c>
      <c r="C14" s="71">
        <f>'Ordine 2,3,4'!J7</f>
        <v>5.64</v>
      </c>
      <c r="D14" s="71">
        <f>'Ordine 2,3,4'!J8</f>
        <v>8.3800000000000008</v>
      </c>
      <c r="L14" s="2">
        <f t="shared" si="3"/>
        <v>-1.9599194850152681</v>
      </c>
      <c r="M14" s="2">
        <f t="shared" si="3"/>
        <v>0.24621642969984237</v>
      </c>
      <c r="N14" s="70">
        <f>L14/'Ordine 2,3,4'!$V$57</f>
        <v>-0.12483563598823365</v>
      </c>
      <c r="O14" s="70">
        <f>M14/'Ordine 2,3,4'!$V$57</f>
        <v>1.5682575140117349E-2</v>
      </c>
      <c r="P14" s="29" t="str">
        <f>IF(MAX(ABS(N14),ABS(O14))&gt;Spiegazioni!$I$18,"  eccentricità troppo alta",IF(MAX(ABS(N14),ABS(O14))&gt;Spiegazioni!$F$18,"  eccentricità abbastanza alta",""))</f>
        <v xml:space="preserve">  eccentricità troppo alta</v>
      </c>
    </row>
    <row r="15" spans="1:16">
      <c r="A15" s="1">
        <v>3</v>
      </c>
      <c r="B15" s="71">
        <f>B14</f>
        <v>10.35</v>
      </c>
      <c r="C15" s="71">
        <f>C14</f>
        <v>5.64</v>
      </c>
      <c r="D15" s="71">
        <f>D14</f>
        <v>8.3800000000000008</v>
      </c>
      <c r="L15" s="2">
        <f t="shared" si="3"/>
        <v>-1.9599194850152681</v>
      </c>
      <c r="M15" s="2">
        <f t="shared" si="3"/>
        <v>0.24621642969984237</v>
      </c>
      <c r="N15" s="70">
        <f>L15/'Ordine 2,3,4'!$V$57</f>
        <v>-0.12483563598823365</v>
      </c>
      <c r="O15" s="70">
        <f>M15/'Ordine 2,3,4'!$V$57</f>
        <v>1.5682575140117349E-2</v>
      </c>
      <c r="P15" s="29" t="str">
        <f>IF(MAX(ABS(N15),ABS(O15))&gt;Spiegazioni!$I$18,"  eccentricità troppo alta",IF(MAX(ABS(N15),ABS(O15))&gt;Spiegazioni!$F$18,"  eccentricità abbastanza alta",""))</f>
        <v xml:space="preserve">  eccentricità troppo alta</v>
      </c>
    </row>
    <row r="16" spans="1:16">
      <c r="A16" s="1">
        <v>2</v>
      </c>
      <c r="B16" s="71">
        <f>B15</f>
        <v>10.35</v>
      </c>
      <c r="C16" s="71">
        <f>C15</f>
        <v>5.64</v>
      </c>
      <c r="D16" s="71">
        <f t="shared" ref="D16" si="4">D15</f>
        <v>8.3800000000000008</v>
      </c>
      <c r="L16" s="2">
        <f t="shared" si="3"/>
        <v>-1.9599194850152681</v>
      </c>
      <c r="M16" s="2">
        <f t="shared" si="3"/>
        <v>0.24621642969984237</v>
      </c>
      <c r="N16" s="70">
        <f>L16/'Ordine 2,3,4'!$V$57</f>
        <v>-0.12483563598823365</v>
      </c>
      <c r="O16" s="70">
        <f>M16/'Ordine 2,3,4'!$V$57</f>
        <v>1.5682575140117349E-2</v>
      </c>
      <c r="P16" s="29" t="str">
        <f>IF(MAX(ABS(N16),ABS(O16))&gt;Spiegazioni!$I$18,"  eccentricità troppo alta",IF(MAX(ABS(N16),ABS(O16))&gt;Spiegazioni!$F$18,"  eccentricità abbastanza alta",""))</f>
        <v xml:space="preserve">  eccentricità troppo alta</v>
      </c>
    </row>
    <row r="17" spans="1:16">
      <c r="A17" s="1">
        <v>1</v>
      </c>
      <c r="B17" s="71">
        <f>'Ordine 1'!J6</f>
        <v>11.08</v>
      </c>
      <c r="C17" s="71">
        <f>'Ordine 1'!J7</f>
        <v>6.33</v>
      </c>
      <c r="D17" s="71">
        <f>'Ordine 1'!J8</f>
        <v>7.81</v>
      </c>
      <c r="L17" s="2">
        <f t="shared" si="3"/>
        <v>-2.0438871487723258</v>
      </c>
      <c r="M17" s="2">
        <f t="shared" si="3"/>
        <v>-0.12472831020620045</v>
      </c>
      <c r="N17" s="70">
        <f>L17/'Ordine 1'!$V$57</f>
        <v>-0.1301838948262628</v>
      </c>
      <c r="O17" s="70">
        <f>M17/'Ordine 1'!$V$57</f>
        <v>-7.9444783570828317E-3</v>
      </c>
      <c r="P17" s="29" t="str">
        <f>IF(MAX(ABS(N17),ABS(O17))&gt;Spiegazioni!$I$18,"  eccentricità troppo alta",IF(MAX(ABS(N17),ABS(O17))&gt;Spiegazioni!$F$18,"  eccentricità abbastanza alta",""))</f>
        <v xml:space="preserve">  eccentricità troppo alta</v>
      </c>
    </row>
    <row r="20" spans="1:16" ht="15.75">
      <c r="A20" s="30" t="s">
        <v>100</v>
      </c>
      <c r="C20" s="74" t="s">
        <v>101</v>
      </c>
      <c r="L20" s="72" t="s">
        <v>68</v>
      </c>
      <c r="M20" s="72"/>
    </row>
    <row r="21" spans="1:16">
      <c r="A21" s="1" t="s">
        <v>13</v>
      </c>
      <c r="B21" s="1" t="s">
        <v>43</v>
      </c>
      <c r="C21" s="1" t="s">
        <v>85</v>
      </c>
      <c r="D21" s="1" t="s">
        <v>87</v>
      </c>
      <c r="E21" s="1" t="s">
        <v>86</v>
      </c>
      <c r="F21" s="1" t="s">
        <v>88</v>
      </c>
      <c r="G21" s="1" t="s">
        <v>89</v>
      </c>
      <c r="H21" s="1" t="s">
        <v>90</v>
      </c>
      <c r="I21" s="1" t="s">
        <v>91</v>
      </c>
      <c r="L21" s="1" t="s">
        <v>94</v>
      </c>
      <c r="M21" s="1" t="s">
        <v>95</v>
      </c>
      <c r="N21" s="1" t="s">
        <v>96</v>
      </c>
      <c r="O21" s="1" t="s">
        <v>97</v>
      </c>
    </row>
    <row r="22" spans="1:16">
      <c r="A22" s="1">
        <v>5</v>
      </c>
      <c r="B22" s="73">
        <f>'Ordine 5'!J5</f>
        <v>3041.8</v>
      </c>
      <c r="C22" s="67">
        <v>16.399999999999999</v>
      </c>
      <c r="D22" s="31">
        <f>B22*C22</f>
        <v>49885.52</v>
      </c>
      <c r="E22" s="68">
        <f>D22/SUM($D$22:$D$26)</f>
        <v>0.3201874185659912</v>
      </c>
      <c r="F22" s="68">
        <f t="shared" ref="F22:G26" si="5">$E22*B13</f>
        <v>3.2467004242591511</v>
      </c>
      <c r="G22" s="68">
        <f t="shared" si="5"/>
        <v>1.8442795309401092</v>
      </c>
      <c r="H22" s="2">
        <f>SUM($F$22:F22)/SUM($E$22:E22)</f>
        <v>10.14</v>
      </c>
      <c r="I22" s="2">
        <f>SUM($G$22:G22)/SUM($E$22:E22)</f>
        <v>5.76</v>
      </c>
      <c r="L22" s="2">
        <f t="shared" ref="L22:M26" si="6">D5-H22</f>
        <v>-1.7454131087275186</v>
      </c>
      <c r="M22" s="2">
        <f t="shared" si="6"/>
        <v>0.11646731192910309</v>
      </c>
      <c r="N22" s="70">
        <f>L22/'Ordine 5'!$V$57</f>
        <v>-0.11117280947309037</v>
      </c>
      <c r="O22" s="70">
        <f>M22/'Ordine 5'!$V$57</f>
        <v>7.4183001228728083E-3</v>
      </c>
      <c r="P22" s="29" t="str">
        <f>IF(MAX(ABS(N22),ABS(O22))&gt;Spiegazioni!$I$18,"  eccentricità troppo alta",IF(MAX(ABS(N22),ABS(O22))&gt;Spiegazioni!$F$18,"  eccentricità abbastanza alta",""))</f>
        <v xml:space="preserve">  eccentricità troppo alta</v>
      </c>
    </row>
    <row r="23" spans="1:16">
      <c r="A23" s="1">
        <v>4</v>
      </c>
      <c r="B23" s="73">
        <f>'Ordine 2,3,4'!J5</f>
        <v>3184.1</v>
      </c>
      <c r="C23" s="67">
        <v>13.2</v>
      </c>
      <c r="D23" s="31">
        <f t="shared" ref="D23:D26" si="7">B23*C23</f>
        <v>42030.119999999995</v>
      </c>
      <c r="E23" s="68">
        <f>D23/SUM($D$22:$D$26)</f>
        <v>0.26976797324792523</v>
      </c>
      <c r="F23" s="68">
        <f t="shared" si="5"/>
        <v>2.7920985231160262</v>
      </c>
      <c r="G23" s="68">
        <f t="shared" si="5"/>
        <v>1.5214913691182983</v>
      </c>
      <c r="H23" s="2">
        <f>SUM($F$22:F23)/SUM($E$22:E23)</f>
        <v>10.236026369396983</v>
      </c>
      <c r="I23" s="2">
        <f>SUM($G$22:G23)/SUM($E$22:E23)</f>
        <v>5.7051277889160108</v>
      </c>
      <c r="J23" s="2"/>
      <c r="L23" s="2">
        <f t="shared" si="6"/>
        <v>-1.8459458544122516</v>
      </c>
      <c r="M23" s="2">
        <f t="shared" si="6"/>
        <v>0.18108864078383125</v>
      </c>
      <c r="N23" s="70">
        <f>L23/'Ordine 2,3,4'!$V$57</f>
        <v>-0.11757616907084405</v>
      </c>
      <c r="O23" s="70">
        <f>M23/'Ordine 2,3,4'!$V$57</f>
        <v>1.1534308330180335E-2</v>
      </c>
      <c r="P23" s="29" t="str">
        <f>IF(MAX(ABS(N23),ABS(O23))&gt;Spiegazioni!$I$18,"  eccentricità troppo alta",IF(MAX(ABS(N23),ABS(O23))&gt;Spiegazioni!$F$18,"  eccentricità abbastanza alta",""))</f>
        <v xml:space="preserve">  eccentricità troppo alta</v>
      </c>
    </row>
    <row r="24" spans="1:16">
      <c r="A24" s="1">
        <v>3</v>
      </c>
      <c r="B24" s="73">
        <f>B23</f>
        <v>3184.1</v>
      </c>
      <c r="C24" s="67">
        <v>10</v>
      </c>
      <c r="D24" s="31">
        <f t="shared" si="7"/>
        <v>31841</v>
      </c>
      <c r="E24" s="68">
        <f>D24/SUM($D$22:$D$26)</f>
        <v>0.20436967670297365</v>
      </c>
      <c r="F24" s="68">
        <f t="shared" si="5"/>
        <v>2.1152261538757773</v>
      </c>
      <c r="G24" s="68">
        <f t="shared" si="5"/>
        <v>1.1526449766047713</v>
      </c>
      <c r="H24" s="2">
        <f>SUM($F$22:F24)/SUM($E$22:E24)</f>
        <v>10.265350326253202</v>
      </c>
      <c r="I24" s="2">
        <f>SUM($G$22:G24)/SUM($E$22:E24)</f>
        <v>5.6883712421410273</v>
      </c>
      <c r="J24" s="2"/>
      <c r="L24" s="2">
        <f t="shared" si="6"/>
        <v>-1.8752698112684705</v>
      </c>
      <c r="M24" s="2">
        <f t="shared" si="6"/>
        <v>0.19784518755881475</v>
      </c>
      <c r="N24" s="70">
        <f>L24/'Ordine 2,3,4'!$V$57</f>
        <v>-0.11944393702346946</v>
      </c>
      <c r="O24" s="70">
        <f>M24/'Ordine 2,3,4'!$V$57</f>
        <v>1.2601604303109221E-2</v>
      </c>
      <c r="P24" s="29" t="str">
        <f>IF(MAX(ABS(N24),ABS(O24))&gt;Spiegazioni!$I$18,"  eccentricità troppo alta",IF(MAX(ABS(N24),ABS(O24))&gt;Spiegazioni!$F$18,"  eccentricità abbastanza alta",""))</f>
        <v xml:space="preserve">  eccentricità troppo alta</v>
      </c>
    </row>
    <row r="25" spans="1:16">
      <c r="A25" s="1">
        <v>2</v>
      </c>
      <c r="B25" s="73">
        <f>B24</f>
        <v>3184.1</v>
      </c>
      <c r="C25" s="67">
        <v>6.8</v>
      </c>
      <c r="D25" s="31">
        <f t="shared" si="7"/>
        <v>21651.879999999997</v>
      </c>
      <c r="E25" s="68">
        <f>D25/SUM($D$22:$D$26)</f>
        <v>0.13897138015802207</v>
      </c>
      <c r="F25" s="68">
        <f t="shared" si="5"/>
        <v>1.4383537846355283</v>
      </c>
      <c r="G25" s="68">
        <f t="shared" si="5"/>
        <v>0.78379858409124448</v>
      </c>
      <c r="H25" s="2">
        <f>SUM($F$22:F25)/SUM($E$22:E25)</f>
        <v>10.277954983655702</v>
      </c>
      <c r="I25" s="2">
        <f>SUM($G$22:G25)/SUM($E$22:E25)</f>
        <v>5.6811685807681691</v>
      </c>
      <c r="J25" s="2"/>
      <c r="L25" s="2">
        <f t="shared" si="6"/>
        <v>-1.8878744686709705</v>
      </c>
      <c r="M25" s="2">
        <f t="shared" si="6"/>
        <v>0.20504784893167294</v>
      </c>
      <c r="N25" s="70">
        <f>L25/'Ordine 2,3,4'!$V$57</f>
        <v>-0.12024678144401087</v>
      </c>
      <c r="O25" s="70">
        <f>M25/'Ordine 2,3,4'!$V$57</f>
        <v>1.306037254341866E-2</v>
      </c>
      <c r="P25" s="29" t="str">
        <f>IF(MAX(ABS(N25),ABS(O25))&gt;Spiegazioni!$I$18,"  eccentricità troppo alta",IF(MAX(ABS(N25),ABS(O25))&gt;Spiegazioni!$F$18,"  eccentricità abbastanza alta",""))</f>
        <v xml:space="preserve">  eccentricità troppo alta</v>
      </c>
    </row>
    <row r="26" spans="1:16">
      <c r="A26" s="1">
        <v>1</v>
      </c>
      <c r="B26" s="73">
        <f>'Ordine 1'!J5</f>
        <v>2886.8</v>
      </c>
      <c r="C26" s="67">
        <v>3.6</v>
      </c>
      <c r="D26" s="31">
        <f t="shared" si="7"/>
        <v>10392.480000000001</v>
      </c>
      <c r="E26" s="68">
        <f>D26/SUM($D$22:$D$26)</f>
        <v>6.6703551325087776E-2</v>
      </c>
      <c r="F26" s="68">
        <f t="shared" si="5"/>
        <v>0.73907534868197255</v>
      </c>
      <c r="G26" s="68">
        <f t="shared" si="5"/>
        <v>0.42223347988780563</v>
      </c>
      <c r="H26" s="2">
        <f>SUM($F$22:F26)/SUM($E$22:E26)</f>
        <v>10.331454234568454</v>
      </c>
      <c r="I26" s="2">
        <f>SUM($G$22:G26)/SUM($E$22:E26)</f>
        <v>5.7244479406422286</v>
      </c>
      <c r="L26" s="2">
        <f t="shared" si="6"/>
        <v>-1.2953413833407801</v>
      </c>
      <c r="M26" s="2">
        <f t="shared" si="6"/>
        <v>0.480823749151571</v>
      </c>
      <c r="N26" s="70">
        <f>L26/'Ordine 1'!$V$57</f>
        <v>-8.2505820594954149E-2</v>
      </c>
      <c r="O26" s="70">
        <f>M26/'Ordine 1'!$V$57</f>
        <v>3.0625716506469492E-2</v>
      </c>
      <c r="P26" s="29" t="str">
        <f>IF(MAX(ABS(N26),ABS(O26))&gt;Spiegazioni!$I$18,"  eccentricità troppo alta",IF(MAX(ABS(N26),ABS(O26))&gt;Spiegazioni!$F$18,"  eccentricità abbastanza alta",""))</f>
        <v xml:space="preserve">  eccentricità abbastanza alta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Spiegazioni</vt:lpstr>
      <vt:lpstr>Ordine 1</vt:lpstr>
      <vt:lpstr>Ordine 2,3,4</vt:lpstr>
      <vt:lpstr>Ordine 5</vt:lpstr>
      <vt:lpstr>Riepilogo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</dc:creator>
  <cp:lastModifiedBy>Aurelio Ghersi</cp:lastModifiedBy>
  <dcterms:created xsi:type="dcterms:W3CDTF">2016-04-05T13:31:46Z</dcterms:created>
  <dcterms:modified xsi:type="dcterms:W3CDTF">2018-04-15T15:51:18Z</dcterms:modified>
</cp:coreProperties>
</file>